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74" firstSheet="1" activeTab="4"/>
  </bookViews>
  <sheets>
    <sheet name="（一）2021年一般公共预算收入" sheetId="1" r:id="rId1"/>
    <sheet name="（二）2021年一般公共预算支出" sheetId="2" r:id="rId2"/>
    <sheet name="（三）2021年一般公共预算支出明细表" sheetId="3" r:id="rId3"/>
    <sheet name="区本级一般公共预算" sheetId="4" r:id="rId4"/>
    <sheet name="区本级基本支出" sheetId="5" r:id="rId5"/>
    <sheet name="（四）2021年政府性基金预算收入" sheetId="6" r:id="rId6"/>
    <sheet name="（五）2021年政府性基金预算支出" sheetId="7" r:id="rId7"/>
    <sheet name="区本级基金" sheetId="8" r:id="rId8"/>
    <sheet name="（六）2021年社会保险基金预算收支" sheetId="9" r:id="rId9"/>
    <sheet name="（七）2021年国有资本经营预算收支" sheetId="10" r:id="rId10"/>
    <sheet name="区本级国资" sheetId="11" r:id="rId11"/>
    <sheet name="一般公共预算转移支付" sheetId="12" r:id="rId12"/>
    <sheet name="基金转移支付" sheetId="13" r:id="rId13"/>
    <sheet name="债务" sheetId="14" r:id="rId14"/>
  </sheets>
  <definedNames>
    <definedName name="_xlnm.Print_Titles" localSheetId="2">'（三）2021年一般公共预算支出明细表'!$3:$3</definedName>
    <definedName name="_xlnm.Print_Titles" localSheetId="6">'（五）2021年政府性基金预算支出'!$3:$3</definedName>
    <definedName name="_xlnm.Print_Titles" localSheetId="3">'区本级一般公共预算'!$3:$3</definedName>
    <definedName name="_xlnm.Print_Titles" localSheetId="4">'区本级基本支出'!$3:$3</definedName>
    <definedName name="_xlnm._FilterDatabase" localSheetId="2" hidden="1">'（三）2021年一般公共预算支出明细表'!$A$3:$E$402</definedName>
  </definedNames>
  <calcPr fullCalcOnLoad="1"/>
</workbook>
</file>

<file path=xl/sharedStrings.xml><?xml version="1.0" encoding="utf-8"?>
<sst xmlns="http://schemas.openxmlformats.org/spreadsheetml/2006/main" count="1195" uniqueCount="599">
  <si>
    <t>舟山市定海区2021年一般公共预算收入决算表</t>
  </si>
  <si>
    <t>单位：万元</t>
  </si>
  <si>
    <t>项    目</t>
  </si>
  <si>
    <t>2021年调整后
预算数</t>
  </si>
  <si>
    <t>2021年决算数</t>
  </si>
  <si>
    <t>为调整后
预算（%）</t>
  </si>
  <si>
    <t>为上年（%）</t>
  </si>
  <si>
    <t>收 入 合 计</t>
  </si>
  <si>
    <t>一、本级收入</t>
  </si>
  <si>
    <t xml:space="preserve">  （一）税收收入</t>
  </si>
  <si>
    <t xml:space="preserve">    1、增值税</t>
  </si>
  <si>
    <t>　  2、企业所得税</t>
  </si>
  <si>
    <t>　　3、个人所得税</t>
  </si>
  <si>
    <t xml:space="preserve">    4、资源税</t>
  </si>
  <si>
    <t xml:space="preserve">    5、城市维护建设税</t>
  </si>
  <si>
    <t xml:space="preserve">    6、房产税</t>
  </si>
  <si>
    <t xml:space="preserve">    7、印花税</t>
  </si>
  <si>
    <t xml:space="preserve">    8、城镇土地使用税</t>
  </si>
  <si>
    <t xml:space="preserve">    9、土地增值税</t>
  </si>
  <si>
    <t xml:space="preserve">    10、车船税</t>
  </si>
  <si>
    <t xml:space="preserve">    11、耕地占用税</t>
  </si>
  <si>
    <t xml:space="preserve">    12、契税</t>
  </si>
  <si>
    <t xml:space="preserve">    13、其他税收收入</t>
  </si>
  <si>
    <t xml:space="preserve">  （二）非税收入</t>
  </si>
  <si>
    <t>　  1、专项收入</t>
  </si>
  <si>
    <t>　  2、行政事业性收费收入</t>
  </si>
  <si>
    <t>　  3、国有资源(资产)有偿使用收入</t>
  </si>
  <si>
    <t>　  4、其他收入</t>
  </si>
  <si>
    <t>二、转移性收入</t>
  </si>
  <si>
    <t xml:space="preserve">  （一）税收返还收入</t>
  </si>
  <si>
    <t xml:space="preserve">  （二）上级转移支付收入</t>
  </si>
  <si>
    <t xml:space="preserve">  （三）调入资金</t>
  </si>
  <si>
    <r>
      <rPr>
        <sz val="14"/>
        <rFont val="宋体"/>
        <family val="0"/>
      </rPr>
      <t xml:space="preserve">  </t>
    </r>
    <r>
      <rPr>
        <sz val="14"/>
        <color indexed="8"/>
        <rFont val="宋体"/>
        <family val="0"/>
      </rPr>
      <t>（四）债务（转贷）收入</t>
    </r>
  </si>
  <si>
    <t xml:space="preserve">  （五）上年结余</t>
  </si>
  <si>
    <t>舟山市定海区2021年一般公共预算支出决算表</t>
  </si>
  <si>
    <t>2021年预算数</t>
  </si>
  <si>
    <t>为预算（%）</t>
  </si>
  <si>
    <t>支 出 合 计</t>
  </si>
  <si>
    <t>一、一般公共预算支出</t>
  </si>
  <si>
    <t xml:space="preserve">  （一）一般公共服务支出</t>
  </si>
  <si>
    <t xml:space="preserve">  （二）公共安全支出</t>
  </si>
  <si>
    <t xml:space="preserve">  （三）教育支出</t>
  </si>
  <si>
    <t xml:space="preserve">  （四）科学技术支出</t>
  </si>
  <si>
    <t xml:space="preserve">  （五）文化旅游体育与传媒支出</t>
  </si>
  <si>
    <t xml:space="preserve">  （六）社会保障和就业支出</t>
  </si>
  <si>
    <t xml:space="preserve">  （七）卫生健康支出</t>
  </si>
  <si>
    <t xml:space="preserve">  （八）节能环保支出</t>
  </si>
  <si>
    <t xml:space="preserve">  （九）城乡社区支出</t>
  </si>
  <si>
    <t xml:space="preserve">  （十）农林水支出</t>
  </si>
  <si>
    <t xml:space="preserve">  （十一）交通运输支出</t>
  </si>
  <si>
    <t xml:space="preserve">  （十二）资源勘探信息等支出</t>
  </si>
  <si>
    <t xml:space="preserve">  （十三）灾害防治及应急管理支出</t>
  </si>
  <si>
    <t xml:space="preserve">  （十四）预备费</t>
  </si>
  <si>
    <t xml:space="preserve">  （十五）其他支出</t>
  </si>
  <si>
    <t xml:space="preserve">  （十六）债务付息支出</t>
  </si>
  <si>
    <t>二、转移性支出</t>
  </si>
  <si>
    <t xml:space="preserve">  （一）上解上级支出</t>
  </si>
  <si>
    <t xml:space="preserve">  （二）援助其他地区支出</t>
  </si>
  <si>
    <t xml:space="preserve">  （三）一般债务还本支出</t>
  </si>
  <si>
    <t xml:space="preserve">  （四）安排预算稳定调节基金</t>
  </si>
  <si>
    <t xml:space="preserve">  （五）结转下年</t>
  </si>
  <si>
    <t>舟山市定海区2021年一般公共预算支出明细科目决算表</t>
  </si>
  <si>
    <t>2021年
预算数</t>
  </si>
  <si>
    <t>2021年
决算数</t>
  </si>
  <si>
    <t>一、本级支出</t>
  </si>
  <si>
    <t>（一）一般公共服务支出</t>
  </si>
  <si>
    <t xml:space="preserve">  人大事务</t>
  </si>
  <si>
    <t xml:space="preserve">    行政运行</t>
  </si>
  <si>
    <t xml:space="preserve">    人大会议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</si>
  <si>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</si>
  <si>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</si>
  <si>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</si>
  <si>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</si>
  <si>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政府办公厅（室）及相关机构事务</t>
  </si>
  <si>
    <t xml:space="preserve">    一般行政管理事务</t>
  </si>
  <si>
    <t xml:space="preserve">    政务公开审批</t>
  </si>
  <si>
    <t xml:space="preserve">    信访事务</t>
  </si>
  <si>
    <t xml:space="preserve">    事业运行</t>
  </si>
  <si>
    <t xml:space="preserve">    其他政府办公厅（室）及相关机构事务支出</t>
  </si>
  <si>
    <t xml:space="preserve">  发展与改革事务</t>
  </si>
  <si>
    <t xml:space="preserve">    社会事业发展规划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</si>
  <si>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</si>
  <si>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</si>
  <si>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</si>
  <si>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</si>
  <si>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其他统计信息事务支出</t>
  </si>
  <si>
    <t xml:space="preserve">  财政事务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</si>
  <si>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</si>
  <si>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</si>
  <si>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</si>
  <si>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</si>
  <si>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</si>
  <si>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</si>
  <si>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</si>
  <si>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</si>
  <si>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</si>
  <si>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</si>
  <si>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</si>
  <si>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</si>
  <si>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</si>
  <si>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</si>
  <si>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</si>
  <si>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</si>
  <si>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</si>
  <si>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</si>
  <si>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党委办公厅（室）及相关机构事务</t>
  </si>
  <si>
    <t xml:space="preserve">    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</si>
  <si>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</si>
  <si>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</si>
  <si>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</si>
  <si>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</si>
  <si>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</si>
  <si>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</si>
  <si>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</si>
  <si>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</si>
  <si>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</si>
  <si>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  其他市场监督管理事务</t>
  </si>
  <si>
    <t xml:space="preserve">  其他一般公共服务支出</t>
  </si>
  <si>
    <t xml:space="preserve">    其他一般公共服务支出</t>
  </si>
  <si>
    <t>（二）国防支出</t>
  </si>
  <si>
    <t xml:space="preserve">  国防动员</t>
  </si>
  <si>
    <t xml:space="preserve">    人民防空</t>
  </si>
  <si>
    <t xml:space="preserve">    预备役部队</t>
  </si>
  <si>
    <t xml:space="preserve">    民兵</t>
  </si>
  <si>
    <t>（三）公共安全支出</t>
  </si>
  <si>
    <t xml:space="preserve">  武装警察部队</t>
  </si>
  <si>
    <t xml:space="preserve">     武装警察部队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</si>
  <si>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</si>
  <si>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</si>
  <si>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</si>
  <si>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</si>
  <si>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</si>
  <si>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</si>
  <si>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</si>
  <si>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</si>
  <si>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</si>
  <si>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</si>
  <si>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</si>
  <si>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 公共法律服务</t>
  </si>
  <si>
    <t xml:space="preserve">    社区矫正</t>
  </si>
  <si>
    <t xml:space="preserve">    其他司法支出</t>
  </si>
  <si>
    <t xml:space="preserve">  其他公共安全支出</t>
  </si>
  <si>
    <t xml:space="preserve">    其他公共安全支出</t>
  </si>
  <si>
    <t>（四）教育支出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</si>
  <si>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</si>
  <si>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</si>
  <si>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</si>
  <si>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</si>
  <si>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</si>
  <si>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</si>
  <si>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</si>
  <si>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</si>
  <si>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</si>
  <si>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</si>
  <si>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</si>
  <si>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（五）科学技术支出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</si>
  <si>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</si>
  <si>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</si>
  <si>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</si>
  <si>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</si>
  <si>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</si>
  <si>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</si>
  <si>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</si>
  <si>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</si>
  <si>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</t>
  </si>
  <si>
    <t xml:space="preserve">    其他科学技术支出</t>
  </si>
  <si>
    <t>（六）文化旅游体育与传媒支出</t>
  </si>
  <si>
    <t xml:space="preserve">  文化和旅游</t>
  </si>
  <si>
    <t xml:space="preserve">    图书馆</t>
  </si>
  <si>
    <t xml:space="preserve">    群众文化</t>
  </si>
  <si>
    <t xml:space="preserve">    文化创作与保护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</si>
  <si>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</si>
  <si>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</si>
  <si>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</si>
  <si>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</si>
  <si>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</si>
  <si>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其他体育支出</t>
  </si>
  <si>
    <t xml:space="preserve">  广播电视</t>
  </si>
  <si>
    <t xml:space="preserve">    其他广播电视支出</t>
  </si>
  <si>
    <t xml:space="preserve">  其他文化旅游体育与传媒支出</t>
  </si>
  <si>
    <t xml:space="preserve">    宣传文化发展专项支出</t>
  </si>
  <si>
    <t xml:space="preserve">    文化产业发展专项支出</t>
  </si>
  <si>
    <t xml:space="preserve">    其他文化旅游体育与传媒支出</t>
  </si>
  <si>
    <t>（七）社会保障和就业支出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</si>
  <si>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</si>
  <si>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</si>
  <si>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</si>
  <si>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</si>
  <si>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</si>
  <si>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</si>
  <si>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</si>
  <si>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</si>
  <si>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</si>
  <si>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</si>
  <si>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</si>
  <si>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</si>
  <si>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</si>
  <si>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</si>
  <si>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</si>
  <si>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</si>
  <si>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</si>
  <si>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</si>
  <si>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</si>
  <si>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</si>
  <si>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</si>
  <si>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</si>
  <si>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</si>
  <si>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</si>
  <si>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</si>
  <si>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</si>
  <si>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</si>
  <si>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</si>
  <si>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</si>
  <si>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</si>
  <si>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</si>
  <si>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</si>
  <si>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</si>
  <si>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</si>
  <si>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</si>
  <si>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</si>
  <si>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</si>
  <si>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</si>
  <si>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</si>
  <si>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</si>
  <si>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</si>
  <si>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</si>
  <si>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</si>
  <si>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</si>
  <si>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</si>
  <si>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</si>
  <si>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</si>
  <si>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</si>
  <si>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</si>
  <si>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财政对其他社会保险基金的补助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</si>
  <si>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</si>
  <si>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</si>
  <si>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</si>
  <si>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</si>
  <si>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</si>
  <si>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</si>
  <si>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（八）卫生健康支出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</si>
  <si>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</si>
  <si>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</si>
  <si>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</si>
  <si>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</si>
  <si>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福利医院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</si>
  <si>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</si>
  <si>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</si>
  <si>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</si>
  <si>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</si>
  <si>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</si>
  <si>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</si>
  <si>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</si>
  <si>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</si>
  <si>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</si>
  <si>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  重大公共卫生服务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</si>
  <si>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</si>
  <si>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</si>
  <si>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</si>
  <si>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</si>
  <si>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</si>
  <si>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</si>
  <si>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</si>
  <si>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</si>
  <si>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</si>
  <si>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</si>
  <si>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</si>
  <si>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</si>
  <si>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</si>
  <si>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</si>
  <si>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</si>
  <si>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</si>
  <si>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</si>
  <si>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</si>
  <si>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优抚对象医疗</t>
  </si>
  <si>
    <t xml:space="preserve">    优抚对象医疗补助</t>
  </si>
  <si>
    <t xml:space="preserve">  其他卫生健康支出</t>
  </si>
  <si>
    <t xml:space="preserve">    其他卫生健康支出</t>
  </si>
  <si>
    <t>（九）节能环保支出</t>
  </si>
  <si>
    <t xml:space="preserve">  环境保护管理事务</t>
  </si>
  <si>
    <t xml:space="preserve">    其他环境保护管理事务支出</t>
  </si>
  <si>
    <t xml:space="preserve">  污染防治</t>
  </si>
  <si>
    <t xml:space="preserve">    大气</t>
  </si>
  <si>
    <t xml:space="preserve">    其他污染防治支出</t>
  </si>
  <si>
    <t xml:space="preserve">  污染减排</t>
  </si>
  <si>
    <t xml:space="preserve">    其他污染减排支出</t>
  </si>
  <si>
    <t xml:space="preserve">  能源管理事务</t>
  </si>
  <si>
    <t xml:space="preserve">    其他能源管理事务支出</t>
  </si>
  <si>
    <t xml:space="preserve">  其他节能环保支出</t>
  </si>
  <si>
    <t xml:space="preserve">    其他节能环保支出</t>
  </si>
  <si>
    <t>（十）城乡社区支出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</si>
  <si>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</si>
  <si>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</si>
  <si>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</si>
  <si>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</si>
  <si>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</si>
  <si>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</si>
  <si>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</si>
  <si>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</si>
  <si>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</si>
  <si>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</si>
  <si>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</si>
  <si>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（十一）农林水支出</t>
  </si>
  <si>
    <t xml:space="preserve">  农业农村</t>
  </si>
  <si>
    <t xml:space="preserve">    病虫害控制</t>
  </si>
  <si>
    <t xml:space="preserve">    农产品质量安全</t>
  </si>
  <si>
    <t xml:space="preserve">    执法监管</t>
  </si>
  <si>
    <t xml:space="preserve">    防灾救灾</t>
  </si>
  <si>
    <t xml:space="preserve">    农业生产发展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</si>
  <si>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</si>
  <si>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</si>
  <si>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</si>
  <si>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其他农业农村支出</t>
  </si>
  <si>
    <t xml:space="preserve">  林业和草原</t>
  </si>
  <si>
    <t xml:space="preserve">    其他林业和草原支出</t>
  </si>
  <si>
    <t xml:space="preserve">  水利</t>
  </si>
  <si>
    <t xml:space="preserve">    防汛</t>
  </si>
  <si>
    <t xml:space="preserve">    大中型水库移民后期扶持专项支出</t>
  </si>
  <si>
    <t xml:space="preserve">    水利建设征地及移民支出</t>
  </si>
  <si>
    <t xml:space="preserve">    其他水利支出</t>
  </si>
  <si>
    <t xml:space="preserve">  农村综合改革</t>
  </si>
  <si>
    <t xml:space="preserve">     对村级公益事业建设的补助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</si>
  <si>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</si>
  <si>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</si>
  <si>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</si>
  <si>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</si>
  <si>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</si>
  <si>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其他农林水支出</t>
  </si>
  <si>
    <t xml:space="preserve">    其他农林水支出</t>
  </si>
  <si>
    <t>（十二）交通运输支出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</si>
  <si>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</si>
  <si>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</si>
  <si>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</si>
  <si>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</si>
  <si>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</si>
  <si>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</si>
  <si>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</si>
  <si>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</si>
  <si>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</si>
  <si>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</si>
  <si>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</si>
  <si>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</si>
  <si>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其他交通运输支出</t>
  </si>
  <si>
    <t xml:space="preserve">    其他交通运输支出</t>
  </si>
  <si>
    <t>（十三）资源勘探工业信息等支出</t>
  </si>
  <si>
    <t xml:space="preserve">  建筑业</t>
  </si>
  <si>
    <t xml:space="preserve">    其他建筑业支出</t>
  </si>
  <si>
    <t xml:space="preserve">  工业和信息产业监管</t>
  </si>
  <si>
    <t xml:space="preserve">     行政运行</t>
  </si>
  <si>
    <t xml:space="preserve">     产业发展</t>
  </si>
  <si>
    <t xml:space="preserve">     其他工业和信息产业监管支出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</si>
  <si>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</si>
  <si>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</si>
  <si>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</si>
  <si>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其他资源勘探工业信息等支出</t>
  </si>
  <si>
    <t xml:space="preserve">    其他资源勘探工业信息等支出</t>
  </si>
  <si>
    <t>（十四）商业服务业等支出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</si>
  <si>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</si>
  <si>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</si>
  <si>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</si>
  <si>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</si>
  <si>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</si>
  <si>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 服务业基础设施建设</t>
  </si>
  <si>
    <t xml:space="preserve">    其他商业服务业等支出</t>
  </si>
  <si>
    <t>（十五）金融支出</t>
  </si>
  <si>
    <t xml:space="preserve">  其他金融支出</t>
  </si>
  <si>
    <t xml:space="preserve">    其他金融支出</t>
  </si>
  <si>
    <t>（十六）援助其他地区支出</t>
  </si>
  <si>
    <t xml:space="preserve">  其他支出</t>
  </si>
  <si>
    <t xml:space="preserve">    其他支出</t>
  </si>
  <si>
    <t>（十七）自然资源海洋气象等支出</t>
  </si>
  <si>
    <t xml:space="preserve">  自然资源事务</t>
  </si>
  <si>
    <t xml:space="preserve">    自然资源利用与保护</t>
  </si>
  <si>
    <t xml:space="preserve">    海域与海岛管理</t>
  </si>
  <si>
    <t xml:space="preserve">    其他自然资源事务支出</t>
  </si>
  <si>
    <t xml:space="preserve">  气象事务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</si>
  <si>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</si>
  <si>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</si>
  <si>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</si>
  <si>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（十八）住房保障支出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</si>
  <si>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</si>
  <si>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</si>
  <si>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</si>
  <si>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保障性住房租金补贴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</si>
  <si>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</si>
  <si>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</si>
  <si>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</si>
  <si>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</si>
  <si>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 xml:space="preserve">    购房补贴</t>
  </si>
  <si>
    <t xml:space="preserve">  城乡社区住宅</t>
  </si>
  <si>
    <t xml:space="preserve">    其他城乡社区住宅支出</t>
  </si>
  <si>
    <t>（十九）粮油物资储备支出</t>
  </si>
  <si>
    <t xml:space="preserve">  粮油物资事务</t>
  </si>
  <si>
    <t xml:space="preserve">     其他粮油物资事务支出</t>
  </si>
  <si>
    <t>（二十）灾害防治及应急管理支出</t>
  </si>
  <si>
    <t xml:space="preserve">  应急管理事务</t>
  </si>
  <si>
    <t xml:space="preserve">    安全监管</t>
  </si>
  <si>
    <t xml:space="preserve">    其他应急管理支出</t>
  </si>
  <si>
    <t xml:space="preserve">  消防事务</t>
  </si>
  <si>
    <t xml:space="preserve">  森林消防事务</t>
  </si>
  <si>
    <t xml:space="preserve">    其他森林消防事务支出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</si>
  <si>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</si>
  <si>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</si>
  <si>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</si>
  <si>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自然灾害救灾补助</t>
  </si>
  <si>
    <t>（二十一）预备费</t>
  </si>
  <si>
    <t>（二十二）其他支出</t>
  </si>
  <si>
    <t>（二十三）债务付息支出</t>
  </si>
  <si>
    <t xml:space="preserve">  地方政府一般债务付息支出</t>
  </si>
  <si>
    <t xml:space="preserve">    地方政府一般债券付息支出</t>
  </si>
  <si>
    <t>（二十四）债务发行费用支出</t>
  </si>
  <si>
    <t xml:space="preserve">  地方政府一般债务发行费用支出</t>
  </si>
  <si>
    <t>（一）上解上级支出</t>
  </si>
  <si>
    <t>（二）援助其他地区支出</t>
  </si>
  <si>
    <t>（三）一般债务还本支出</t>
  </si>
  <si>
    <t>（四）补充预算稳定调节基金</t>
  </si>
  <si>
    <t>（五）结转下年</t>
  </si>
  <si>
    <t>区本级2021年一般公共预算支出明细科目决算表</t>
  </si>
  <si>
    <t>区本级2021年一般公共预算基本支出决算表</t>
  </si>
  <si>
    <t>编码</t>
  </si>
  <si>
    <t>科目名称</t>
  </si>
  <si>
    <t>合计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</si>
  <si>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</si>
  <si>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</si>
  <si>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</si>
  <si>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</si>
  <si>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</si>
  <si>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</si>
  <si>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</si>
  <si>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</si>
  <si>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</si>
  <si>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</si>
  <si>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</si>
  <si>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</si>
  <si>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</si>
  <si>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</si>
  <si>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</si>
  <si>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</si>
  <si>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</si>
  <si>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</si>
  <si>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</si>
  <si>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</si>
  <si>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</si>
  <si>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</si>
  <si>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</si>
  <si>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</si>
  <si>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</si>
  <si>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</si>
  <si>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</si>
  <si>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</si>
  <si>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</si>
  <si>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</si>
  <si>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</si>
  <si>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</si>
  <si>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</si>
  <si>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</si>
  <si>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</si>
  <si>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</si>
  <si>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</si>
  <si>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</si>
  <si>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</si>
  <si>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</si>
  <si>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</si>
  <si>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医疗费补助</t>
  </si>
  <si>
    <t>助学金</t>
  </si>
  <si>
    <t>奖励金</t>
  </si>
  <si>
    <t>其他对个人和家庭的补助</t>
  </si>
  <si>
    <t>资本性支出</t>
  </si>
  <si>
    <t>办公设备购置</t>
  </si>
  <si>
    <t>专用设备购置</t>
  </si>
  <si>
    <t>其他交通工具购置</t>
  </si>
  <si>
    <t>其他资本性支出</t>
  </si>
  <si>
    <t>舟山市定海区2021年政府性基金预算收入决算表</t>
  </si>
  <si>
    <t>2021年调整后预算数</t>
  </si>
  <si>
    <t>为调整后预算(%)</t>
  </si>
  <si>
    <t>为上年(%)</t>
  </si>
  <si>
    <t>一、政府性基金预算收入</t>
  </si>
  <si>
    <t>（一）城市基础设施配套费收入</t>
  </si>
  <si>
    <t>（二）其他政府性基金收入</t>
  </si>
  <si>
    <t>（一）上级转移支付收入</t>
  </si>
  <si>
    <t>（二）债务（转贷）收入</t>
  </si>
  <si>
    <t>（三）调入资金</t>
  </si>
  <si>
    <t>（四）上年结余</t>
  </si>
  <si>
    <t>舟山市定海区2021年政府性基金预算支出决算表</t>
  </si>
  <si>
    <t>为调整后预算（%）</t>
  </si>
  <si>
    <t>（一）社会保障和就业支出</t>
  </si>
  <si>
    <t xml:space="preserve">    1、大中型水库移民后期扶持基金支出</t>
  </si>
  <si>
    <t xml:space="preserve">      移民补助</t>
  </si>
  <si>
    <t xml:space="preserve">      基础设施建设和经济发展</t>
  </si>
  <si>
    <t>（二）城乡社区支出</t>
  </si>
  <si>
    <t xml:space="preserve">    1、国有土地使用权出让收入安排的支出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</si>
  <si>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</si>
  <si>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</si>
  <si>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</si>
  <si>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</si>
  <si>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</si>
  <si>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</si>
  <si>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</si>
  <si>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2、国有土地收益基金安排的支出</t>
  </si>
  <si>
    <t xml:space="preserve">    3、城市基础设施配套费安排的支出</t>
  </si>
  <si>
    <t xml:space="preserve">      其他城市基础设施配套费安排的支出</t>
  </si>
  <si>
    <t xml:space="preserve">    4、棚户区改造专项债券收入安排的支出</t>
  </si>
  <si>
    <t xml:space="preserve">      其他棚户区改造专项债券收入安排的支出</t>
  </si>
  <si>
    <t>（三）其他支出</t>
  </si>
  <si>
    <t xml:space="preserve">    1、其他政府性基金及对应专项债务收入安排的支出</t>
  </si>
  <si>
    <t xml:space="preserve">      其他地方自行试点项目收益专项债券收入安排的支出</t>
  </si>
  <si>
    <t xml:space="preserve">    2、彩票公益金安排的支出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</si>
  <si>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</si>
  <si>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</si>
  <si>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用于残疾人事业的彩票公益金支出</t>
  </si>
  <si>
    <t xml:space="preserve">      用于城乡医疗救助的彩票公益金支出</t>
  </si>
  <si>
    <t>（四）债务付息支出</t>
  </si>
  <si>
    <t xml:space="preserve">    1、地方政府专项债务付息支出</t>
  </si>
  <si>
    <t xml:space="preserve">      国有土地使用权出让金债务付息支出</t>
  </si>
  <si>
    <t xml:space="preserve">      棚户区改造专项债券付息支出</t>
  </si>
  <si>
    <t xml:space="preserve">      其他地方自行试点项目收益专项债券付息支出</t>
  </si>
  <si>
    <t>（五）债务发行费用支出</t>
  </si>
  <si>
    <t xml:space="preserve">    1、地方政府专项债务发行费用支出</t>
  </si>
  <si>
    <t xml:space="preserve">      国有土地使用权出让金债务发行费用支出</t>
  </si>
  <si>
    <t xml:space="preserve">      棚户区改造专项债券发行费用支出</t>
  </si>
  <si>
    <t xml:space="preserve">      其他地方自行试点项目收益专项债券发行费用支出</t>
  </si>
  <si>
    <t>（一）调出资金</t>
  </si>
  <si>
    <t>（二）债务还本支出</t>
  </si>
  <si>
    <t>（三）上解上级支出</t>
  </si>
  <si>
    <t>（四）结转下年</t>
  </si>
  <si>
    <t>区本级2021年政府性基金预算支出决算表</t>
  </si>
  <si>
    <t xml:space="preserve">   舟山市定海区2021年社会保险基金预算收支决算表</t>
  </si>
  <si>
    <t>一、社会保险基金收入</t>
  </si>
  <si>
    <t>一、社会保险基金支出</t>
  </si>
  <si>
    <t xml:space="preserve">      机关事业单位养老保险基金收入</t>
  </si>
  <si>
    <t xml:space="preserve">      机关事业单位养老保险基金支出</t>
  </si>
  <si>
    <t xml:space="preserve">        机关事业单位基本养老保险费收入</t>
  </si>
  <si>
    <t xml:space="preserve">        基本养老金支出</t>
  </si>
  <si>
    <t xml:space="preserve">        机关事业单位基本养老保险基金利息收入</t>
  </si>
  <si>
    <t xml:space="preserve">        机关事业单位基本养老保险基金财政补助收入</t>
  </si>
  <si>
    <t xml:space="preserve">      社会保险基金转移收入</t>
  </si>
  <si>
    <t xml:space="preserve">      社会保险基金转移支出</t>
  </si>
  <si>
    <t xml:space="preserve">      上年结余收入</t>
  </si>
  <si>
    <t xml:space="preserve">      年终结余</t>
  </si>
  <si>
    <t xml:space="preserve">        社会保险基金预算上年结余收入</t>
  </si>
  <si>
    <t xml:space="preserve">        社会保险基金预算年终结余</t>
  </si>
  <si>
    <t>舟山市定海区2021年国有资本经营预算收支决算表</t>
  </si>
  <si>
    <t>一、国有资本经营经营收入</t>
  </si>
  <si>
    <t>一、国有资本经营预算支出</t>
  </si>
  <si>
    <t xml:space="preserve">    利润收入</t>
  </si>
  <si>
    <t xml:space="preserve">    解决历史遗留问题及改革成本支出</t>
  </si>
  <si>
    <t xml:space="preserve">      投资服务企业利润收入</t>
  </si>
  <si>
    <t xml:space="preserve">    国有企业资本金注入</t>
  </si>
  <si>
    <t xml:space="preserve">    股利、股息收入</t>
  </si>
  <si>
    <t xml:space="preserve">    国有企业政策性补贴</t>
  </si>
  <si>
    <t xml:space="preserve">    产权转让收入</t>
  </si>
  <si>
    <t xml:space="preserve">    金融国有资本经营预算支出</t>
  </si>
  <si>
    <t xml:space="preserve">    清算收入</t>
  </si>
  <si>
    <t xml:space="preserve">    其他国有资本经营预算支出</t>
  </si>
  <si>
    <t xml:space="preserve">    其他国有资本经营预算收入</t>
  </si>
  <si>
    <t xml:space="preserve">   国有资本经营预算转移支付收入</t>
  </si>
  <si>
    <t xml:space="preserve">    调出资金</t>
  </si>
  <si>
    <t xml:space="preserve">   上年结余</t>
  </si>
  <si>
    <t xml:space="preserve">    结转下年</t>
  </si>
  <si>
    <t>区本级2021年国有资本经营预算收支决算表</t>
  </si>
  <si>
    <t>2021年舟山市定海区一般公共预算税收返还和转移支付决算表</t>
  </si>
  <si>
    <t>项目名称</t>
  </si>
  <si>
    <t>对下转移支付
（分地区明细）</t>
  </si>
  <si>
    <t>对下转移支付
（分项目明细）</t>
  </si>
  <si>
    <t>一、税收返还收入合计</t>
  </si>
  <si>
    <t>1、上划“增值税”净返还</t>
  </si>
  <si>
    <t>2、上划“企业所得税、个人所得税”基数返还</t>
  </si>
  <si>
    <t>3、成品油税费改革基数返还</t>
  </si>
  <si>
    <t>4、消费税基数返还</t>
  </si>
  <si>
    <t>5、营改增基数返还</t>
  </si>
  <si>
    <t>二、转移支付补助合计</t>
  </si>
  <si>
    <t>（一）一般性转移支付补助</t>
  </si>
  <si>
    <t>1.专项转入一般转移支付补助</t>
  </si>
  <si>
    <t>2.其他体制结算补助</t>
  </si>
  <si>
    <t>（二）专项转移支付补助</t>
  </si>
  <si>
    <t>说明：因定海区为底级财政部门，无对下税收返还及转移支付情况，故0表公开</t>
  </si>
  <si>
    <t>舟山市定海区政府性基金转移支付决算表</t>
  </si>
  <si>
    <t>名称</t>
  </si>
  <si>
    <t>政府性基金转移支付</t>
  </si>
  <si>
    <t>抗疫特别国债转移支付支出</t>
  </si>
  <si>
    <t>科学技术</t>
  </si>
  <si>
    <t>文化旅游体育与传媒</t>
  </si>
  <si>
    <t>社会保障和就业</t>
  </si>
  <si>
    <t>节能环保</t>
  </si>
  <si>
    <t>城乡社区</t>
  </si>
  <si>
    <t>农林水</t>
  </si>
  <si>
    <t>交通运输</t>
  </si>
  <si>
    <t>资源勘探工业信息等</t>
  </si>
  <si>
    <t>其他支出</t>
  </si>
  <si>
    <t>说明：因定海区为底级财政部门，无对下转移支付情况，故0表公开</t>
  </si>
  <si>
    <t>2021年定海区政府一般债务及专项债务限额和余额决算表</t>
  </si>
  <si>
    <t>单位：亿元</t>
  </si>
  <si>
    <t>地区</t>
  </si>
  <si>
    <t>2021年债务限额</t>
  </si>
  <si>
    <t>2021年债务余额</t>
  </si>
  <si>
    <t>小计</t>
  </si>
  <si>
    <t>一般债务</t>
  </si>
  <si>
    <t>专项债务</t>
  </si>
  <si>
    <t>定海区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</si>
</sst>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00000_ "/>
    <numFmt numFmtId="181" formatCode="#,##0_ "/>
    <numFmt numFmtId="182" formatCode="0_);[Red]\(0\)"/>
    <numFmt numFmtId="183" formatCode="#,##0.0_ "/>
    <numFmt numFmtId="184" formatCode="#,##0_);[Red]\(#,##0\)"/>
  </numFmts>
  <fonts count="7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24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4"/>
      <name val="仿宋_GB2312"/>
      <family val="0"/>
    </font>
    <font>
      <b/>
      <sz val="12"/>
      <name val="宋体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8"/>
      <color indexed="8"/>
      <name val="宋体"/>
      <family val="0"/>
    </font>
    <font>
      <b/>
      <sz val="14"/>
      <color indexed="8"/>
      <name val="仿宋_GB2312"/>
      <family val="0"/>
    </font>
    <font>
      <b/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6"/>
      <color indexed="8"/>
      <name val="宋体"/>
      <family val="0"/>
    </font>
    <font>
      <sz val="10"/>
      <color indexed="8"/>
      <name val="Arial"/>
      <family val="0"/>
    </font>
    <font>
      <b/>
      <sz val="18"/>
      <name val="宋体"/>
      <family val="0"/>
    </font>
    <font>
      <sz val="24"/>
      <name val="方正小标宋简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楷体_GB2312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rgb="FF000000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4" fillId="5" borderId="1" applyNumberFormat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44" fontId="0" fillId="0" borderId="0" applyFont="0" applyFill="0" applyBorder="0" applyAlignment="0" applyProtection="0"/>
    <xf numFmtId="0" fontId="52" fillId="8" borderId="0" applyNumberFormat="0" applyBorder="0" applyAlignment="0" applyProtection="0"/>
    <xf numFmtId="9" fontId="0" fillId="0" borderId="0" applyFont="0" applyFill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5" fillId="14" borderId="1" applyNumberFormat="0" applyAlignment="0" applyProtection="0"/>
    <xf numFmtId="0" fontId="52" fillId="15" borderId="0" applyNumberFormat="0" applyBorder="0" applyAlignment="0" applyProtection="0"/>
    <xf numFmtId="0" fontId="56" fillId="16" borderId="0" applyNumberFormat="0" applyBorder="0" applyAlignment="0" applyProtection="0"/>
    <xf numFmtId="0" fontId="53" fillId="17" borderId="0" applyNumberFormat="0" applyBorder="0" applyAlignment="0" applyProtection="0"/>
    <xf numFmtId="0" fontId="57" fillId="18" borderId="0" applyNumberFormat="0" applyBorder="0" applyAlignment="0" applyProtection="0"/>
    <xf numFmtId="0" fontId="53" fillId="19" borderId="0" applyNumberFormat="0" applyBorder="0" applyAlignment="0" applyProtection="0"/>
    <xf numFmtId="0" fontId="58" fillId="0" borderId="2" applyNumberFormat="0" applyFill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0" fontId="61" fillId="14" borderId="4" applyNumberFormat="0" applyAlignment="0" applyProtection="0"/>
    <xf numFmtId="0" fontId="38" fillId="0" borderId="0">
      <alignment vertical="center"/>
      <protection/>
    </xf>
    <xf numFmtId="0" fontId="62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6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3" borderId="0" applyNumberFormat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68" fillId="26" borderId="6" applyNumberFormat="0" applyFont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6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53" fillId="30" borderId="0" applyNumberFormat="0" applyBorder="0" applyAlignment="0" applyProtection="0"/>
    <xf numFmtId="0" fontId="64" fillId="0" borderId="7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71" fillId="0" borderId="8" applyNumberFormat="0" applyFill="0" applyAlignment="0" applyProtection="0"/>
  </cellStyleXfs>
  <cellXfs count="278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7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wrapText="1"/>
      <protection/>
    </xf>
    <xf numFmtId="177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39" applyFont="1" applyBorder="1" applyAlignment="1">
      <alignment horizontal="center" vertical="center" wrapText="1"/>
      <protection/>
    </xf>
    <xf numFmtId="177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39" applyFont="1" applyBorder="1" applyAlignment="1">
      <alignment horizontal="center" vertical="center" wrapText="1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 applyProtection="1">
      <alignment horizontal="left" vertical="center" wrapText="1"/>
      <protection/>
    </xf>
    <xf numFmtId="3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8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left"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177" fontId="12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left"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 wrapText="1"/>
      <protection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177" fontId="8" fillId="0" borderId="15" xfId="0" applyNumberFormat="1" applyFont="1" applyFill="1" applyBorder="1" applyAlignment="1" applyProtection="1">
      <alignment horizontal="center" vertical="center" wrapText="1"/>
      <protection/>
    </xf>
    <xf numFmtId="177" fontId="8" fillId="0" borderId="16" xfId="0" applyNumberFormat="1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39" applyFont="1" applyBorder="1" applyAlignment="1">
      <alignment horizontal="center" vertical="center" wrapText="1"/>
      <protection/>
    </xf>
    <xf numFmtId="0" fontId="17" fillId="33" borderId="12" xfId="0" applyNumberFormat="1" applyFont="1" applyFill="1" applyBorder="1" applyAlignment="1" applyProtection="1">
      <alignment horizontal="center" vertical="center" wrapText="1"/>
      <protection locked="0"/>
    </xf>
    <xf numFmtId="178" fontId="17" fillId="0" borderId="9" xfId="0" applyNumberFormat="1" applyFont="1" applyFill="1" applyBorder="1" applyAlignment="1" applyProtection="1">
      <alignment horizontal="center" vertical="center" wrapText="1"/>
      <protection/>
    </xf>
    <xf numFmtId="179" fontId="17" fillId="0" borderId="9" xfId="0" applyNumberFormat="1" applyFont="1" applyBorder="1" applyAlignment="1">
      <alignment horizontal="center" vertical="center" wrapText="1"/>
    </xf>
    <xf numFmtId="178" fontId="17" fillId="33" borderId="12" xfId="0" applyNumberFormat="1" applyFont="1" applyFill="1" applyBorder="1" applyAlignment="1" applyProtection="1">
      <alignment horizontal="left" vertical="center" wrapText="1"/>
      <protection locked="0"/>
    </xf>
    <xf numFmtId="178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9" xfId="0" applyNumberFormat="1" applyFont="1" applyFill="1" applyBorder="1" applyAlignment="1" applyProtection="1">
      <alignment horizontal="center" vertical="center" wrapText="1"/>
      <protection/>
    </xf>
    <xf numFmtId="179" fontId="0" fillId="0" borderId="9" xfId="0" applyNumberFormat="1" applyFont="1" applyBorder="1" applyAlignment="1">
      <alignment horizontal="center" vertical="center" wrapText="1"/>
    </xf>
    <xf numFmtId="0" fontId="17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33" borderId="9" xfId="0" applyFont="1" applyFill="1" applyBorder="1" applyAlignment="1" applyProtection="1">
      <alignment horizontal="center" vertical="center" wrapText="1"/>
      <protection locked="0"/>
    </xf>
    <xf numFmtId="179" fontId="17" fillId="0" borderId="9" xfId="0" applyNumberFormat="1" applyFont="1" applyFill="1" applyBorder="1" applyAlignment="1">
      <alignment horizontal="center" vertical="center" wrapText="1"/>
    </xf>
    <xf numFmtId="178" fontId="17" fillId="33" borderId="9" xfId="0" applyNumberFormat="1" applyFont="1" applyFill="1" applyBorder="1" applyAlignment="1" applyProtection="1">
      <alignment horizontal="left" vertical="center" wrapText="1"/>
      <protection locked="0"/>
    </xf>
    <xf numFmtId="179" fontId="0" fillId="0" borderId="9" xfId="0" applyNumberFormat="1" applyFont="1" applyFill="1" applyBorder="1" applyAlignment="1">
      <alignment horizontal="center" vertical="center" wrapText="1"/>
    </xf>
    <xf numFmtId="178" fontId="0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1" fontId="4" fillId="0" borderId="9" xfId="0" applyNumberFormat="1" applyFont="1" applyBorder="1" applyAlignment="1">
      <alignment vertical="center" wrapText="1"/>
    </xf>
    <xf numFmtId="1" fontId="19" fillId="0" borderId="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17" fillId="0" borderId="15" xfId="39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/>
    </xf>
    <xf numFmtId="179" fontId="17" fillId="0" borderId="16" xfId="0" applyNumberFormat="1" applyFont="1" applyFill="1" applyBorder="1" applyAlignment="1">
      <alignment horizontal="center" vertical="center" wrapText="1"/>
    </xf>
    <xf numFmtId="179" fontId="17" fillId="0" borderId="16" xfId="0" applyNumberFormat="1" applyFont="1" applyBorder="1" applyAlignment="1">
      <alignment horizontal="center" vertical="center" wrapText="1"/>
    </xf>
    <xf numFmtId="179" fontId="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1" fontId="21" fillId="0" borderId="0" xfId="0" applyNumberFormat="1" applyFont="1" applyBorder="1" applyAlignment="1">
      <alignment vertical="center" wrapText="1"/>
    </xf>
    <xf numFmtId="180" fontId="15" fillId="0" borderId="0" xfId="0" applyNumberFormat="1" applyFont="1" applyBorder="1" applyAlignment="1">
      <alignment/>
    </xf>
    <xf numFmtId="1" fontId="18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18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81" fontId="22" fillId="0" borderId="0" xfId="0" applyNumberFormat="1" applyFont="1" applyFill="1" applyBorder="1" applyAlignment="1" applyProtection="1">
      <alignment horizontal="center" vertical="center"/>
      <protection locked="0"/>
    </xf>
    <xf numFmtId="177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81" fontId="12" fillId="0" borderId="0" xfId="0" applyNumberFormat="1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181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vertical="center"/>
      <protection locked="0"/>
    </xf>
    <xf numFmtId="182" fontId="24" fillId="0" borderId="9" xfId="0" applyNumberFormat="1" applyFont="1" applyFill="1" applyBorder="1" applyAlignment="1" applyProtection="1">
      <alignment horizontal="center" vertical="center"/>
      <protection locked="0"/>
    </xf>
    <xf numFmtId="177" fontId="24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NumberFormat="1" applyFont="1" applyFill="1" applyBorder="1" applyAlignment="1" applyProtection="1">
      <alignment horizontal="left" vertical="center"/>
      <protection locked="0"/>
    </xf>
    <xf numFmtId="182" fontId="24" fillId="0" borderId="9" xfId="0" applyNumberFormat="1" applyFont="1" applyFill="1" applyBorder="1" applyAlignment="1" applyProtection="1">
      <alignment horizontal="center" vertical="center"/>
      <protection/>
    </xf>
    <xf numFmtId="3" fontId="15" fillId="33" borderId="12" xfId="0" applyNumberFormat="1" applyFont="1" applyFill="1" applyBorder="1" applyAlignment="1" applyProtection="1">
      <alignment vertical="center"/>
      <protection locked="0"/>
    </xf>
    <xf numFmtId="182" fontId="13" fillId="0" borderId="9" xfId="0" applyNumberFormat="1" applyFont="1" applyFill="1" applyBorder="1" applyAlignment="1" applyProtection="1">
      <alignment horizontal="center" vertical="center"/>
      <protection/>
    </xf>
    <xf numFmtId="177" fontId="13" fillId="0" borderId="9" xfId="0" applyNumberFormat="1" applyFont="1" applyFill="1" applyBorder="1" applyAlignment="1" applyProtection="1">
      <alignment horizontal="center" vertical="center"/>
      <protection/>
    </xf>
    <xf numFmtId="3" fontId="15" fillId="33" borderId="12" xfId="0" applyNumberFormat="1" applyFont="1" applyFill="1" applyBorder="1" applyAlignment="1" applyProtection="1">
      <alignment horizontal="left" vertical="center"/>
      <protection locked="0"/>
    </xf>
    <xf numFmtId="178" fontId="15" fillId="0" borderId="9" xfId="0" applyNumberFormat="1" applyFont="1" applyFill="1" applyBorder="1" applyAlignment="1" applyProtection="1">
      <alignment horizontal="center" vertical="center"/>
      <protection/>
    </xf>
    <xf numFmtId="177" fontId="15" fillId="0" borderId="9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182" fontId="13" fillId="0" borderId="9" xfId="0" applyNumberFormat="1" applyFont="1" applyFill="1" applyBorder="1" applyAlignment="1" applyProtection="1">
      <alignment horizontal="center" vertical="center"/>
      <protection locked="0"/>
    </xf>
    <xf numFmtId="177" fontId="13" fillId="0" borderId="9" xfId="0" applyNumberFormat="1" applyFont="1" applyFill="1" applyBorder="1" applyAlignment="1" applyProtection="1">
      <alignment horizontal="center" vertical="center"/>
      <protection locked="0"/>
    </xf>
    <xf numFmtId="49" fontId="13" fillId="33" borderId="12" xfId="0" applyNumberFormat="1" applyFont="1" applyFill="1" applyBorder="1" applyAlignment="1">
      <alignment horizontal="left" vertical="center" wrapText="1"/>
    </xf>
    <xf numFmtId="3" fontId="23" fillId="0" borderId="12" xfId="0" applyNumberFormat="1" applyFont="1" applyFill="1" applyBorder="1" applyAlignment="1" applyProtection="1">
      <alignment horizontal="left" vertical="center"/>
      <protection locked="0"/>
    </xf>
    <xf numFmtId="177" fontId="24" fillId="0" borderId="9" xfId="0" applyNumberFormat="1" applyFont="1" applyFill="1" applyBorder="1" applyAlignment="1" applyProtection="1">
      <alignment horizontal="center" vertical="center"/>
      <protection/>
    </xf>
    <xf numFmtId="178" fontId="15" fillId="0" borderId="9" xfId="0" applyNumberFormat="1" applyFont="1" applyFill="1" applyBorder="1" applyAlignment="1" applyProtection="1">
      <alignment horizontal="center" vertical="center"/>
      <protection locked="0"/>
    </xf>
    <xf numFmtId="18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left" vertical="center"/>
      <protection locked="0"/>
    </xf>
    <xf numFmtId="182" fontId="13" fillId="0" borderId="14" xfId="0" applyNumberFormat="1" applyFont="1" applyFill="1" applyBorder="1" applyAlignment="1" applyProtection="1">
      <alignment horizontal="center" vertical="center"/>
      <protection locked="0"/>
    </xf>
    <xf numFmtId="178" fontId="13" fillId="0" borderId="14" xfId="0" applyNumberFormat="1" applyFont="1" applyFill="1" applyBorder="1" applyAlignment="1" applyProtection="1">
      <alignment horizontal="center" vertical="center"/>
      <protection locked="0"/>
    </xf>
    <xf numFmtId="177" fontId="13" fillId="0" borderId="14" xfId="0" applyNumberFormat="1" applyFont="1" applyFill="1" applyBorder="1" applyAlignment="1" applyProtection="1">
      <alignment horizontal="center" vertical="center"/>
      <protection locked="0"/>
    </xf>
    <xf numFmtId="177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16" xfId="0" applyNumberFormat="1" applyFont="1" applyFill="1" applyBorder="1" applyAlignment="1" applyProtection="1">
      <alignment horizontal="center" vertical="center"/>
      <protection/>
    </xf>
    <xf numFmtId="177" fontId="15" fillId="0" borderId="16" xfId="0" applyNumberFormat="1" applyFont="1" applyFill="1" applyBorder="1" applyAlignment="1" applyProtection="1">
      <alignment horizontal="center" vertical="center"/>
      <protection/>
    </xf>
    <xf numFmtId="177" fontId="24" fillId="0" borderId="16" xfId="0" applyNumberFormat="1" applyFont="1" applyFill="1" applyBorder="1" applyAlignment="1" applyProtection="1">
      <alignment horizontal="center" vertical="center"/>
      <protection locked="0"/>
    </xf>
    <xf numFmtId="177" fontId="13" fillId="0" borderId="16" xfId="0" applyNumberFormat="1" applyFont="1" applyFill="1" applyBorder="1" applyAlignment="1" applyProtection="1">
      <alignment horizontal="center" vertical="center"/>
      <protection locked="0"/>
    </xf>
    <xf numFmtId="177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18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83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3" fontId="7" fillId="33" borderId="12" xfId="0" applyNumberFormat="1" applyFont="1" applyFill="1" applyBorder="1" applyAlignment="1" applyProtection="1">
      <alignment vertical="center"/>
      <protection locked="0"/>
    </xf>
    <xf numFmtId="182" fontId="7" fillId="33" borderId="9" xfId="0" applyNumberFormat="1" applyFont="1" applyFill="1" applyBorder="1" applyAlignment="1" applyProtection="1">
      <alignment horizontal="center" vertical="center" wrapText="1"/>
      <protection locked="0"/>
    </xf>
    <xf numFmtId="183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18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18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83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Fill="1" applyBorder="1" applyAlignment="1" applyProtection="1">
      <alignment horizontal="center" vertical="center" wrapText="1"/>
      <protection/>
    </xf>
    <xf numFmtId="177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178" fontId="5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 shrinkToFit="1"/>
    </xf>
    <xf numFmtId="178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178" fontId="2" fillId="0" borderId="9" xfId="0" applyNumberFormat="1" applyFont="1" applyFill="1" applyBorder="1" applyAlignment="1">
      <alignment horizontal="right" vertical="center" shrinkToFit="1"/>
    </xf>
    <xf numFmtId="0" fontId="53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shrinkToFit="1"/>
    </xf>
    <xf numFmtId="178" fontId="2" fillId="0" borderId="9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indent="1" shrinkToFit="1"/>
    </xf>
    <xf numFmtId="0" fontId="2" fillId="0" borderId="9" xfId="0" applyFont="1" applyFill="1" applyBorder="1" applyAlignment="1">
      <alignment vertical="center" wrapText="1" shrinkToFi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178" fontId="2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184" fontId="24" fillId="0" borderId="9" xfId="0" applyNumberFormat="1" applyFont="1" applyFill="1" applyBorder="1" applyAlignment="1">
      <alignment horizontal="center" vertical="center" wrapText="1"/>
    </xf>
    <xf numFmtId="178" fontId="23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13" fillId="0" borderId="9" xfId="0" applyNumberFormat="1" applyFont="1" applyFill="1" applyBorder="1" applyAlignment="1" applyProtection="1">
      <alignment vertical="center" wrapText="1"/>
      <protection/>
    </xf>
    <xf numFmtId="178" fontId="13" fillId="0" borderId="9" xfId="0" applyNumberFormat="1" applyFont="1" applyFill="1" applyBorder="1" applyAlignment="1">
      <alignment horizontal="center" vertical="center"/>
    </xf>
    <xf numFmtId="179" fontId="15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>
      <alignment horizontal="right" vertical="center"/>
    </xf>
    <xf numFmtId="179" fontId="23" fillId="0" borderId="9" xfId="0" applyNumberFormat="1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left" vertical="center"/>
    </xf>
    <xf numFmtId="49" fontId="31" fillId="0" borderId="9" xfId="0" applyNumberFormat="1" applyFont="1" applyFill="1" applyBorder="1" applyAlignment="1">
      <alignment/>
    </xf>
    <xf numFmtId="0" fontId="1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178" fontId="24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>
      <alignment vertical="center"/>
    </xf>
    <xf numFmtId="178" fontId="13" fillId="0" borderId="9" xfId="0" applyNumberFormat="1" applyFont="1" applyFill="1" applyBorder="1" applyAlignment="1" applyProtection="1">
      <alignment horizontal="center" vertical="center"/>
      <protection/>
    </xf>
    <xf numFmtId="177" fontId="15" fillId="0" borderId="9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2" xfId="39" applyFont="1" applyBorder="1" applyAlignment="1">
      <alignment horizontal="center" vertical="center"/>
      <protection/>
    </xf>
    <xf numFmtId="182" fontId="8" fillId="0" borderId="9" xfId="0" applyNumberFormat="1" applyFont="1" applyFill="1" applyBorder="1" applyAlignment="1" applyProtection="1">
      <alignment horizontal="center" vertical="center"/>
      <protection/>
    </xf>
    <xf numFmtId="179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horizontal="center" vertical="center"/>
    </xf>
    <xf numFmtId="182" fontId="7" fillId="0" borderId="9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9" xfId="0" applyNumberFormat="1" applyFont="1" applyFill="1" applyBorder="1" applyAlignment="1" applyProtection="1">
      <alignment horizontal="center" vertical="center"/>
      <protection/>
    </xf>
    <xf numFmtId="177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/>
    </xf>
    <xf numFmtId="179" fontId="8" fillId="0" borderId="16" xfId="0" applyNumberFormat="1" applyFont="1" applyFill="1" applyBorder="1" applyAlignment="1" applyProtection="1">
      <alignment horizontal="center" vertical="center"/>
      <protection/>
    </xf>
    <xf numFmtId="177" fontId="7" fillId="0" borderId="16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2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33" fillId="0" borderId="9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182" fontId="7" fillId="0" borderId="9" xfId="0" applyNumberFormat="1" applyFont="1" applyFill="1" applyBorder="1" applyAlignment="1" applyProtection="1">
      <alignment horizontal="center" vertical="center" wrapText="1"/>
      <protection/>
    </xf>
    <xf numFmtId="177" fontId="12" fillId="0" borderId="9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182" fontId="33" fillId="0" borderId="9" xfId="0" applyNumberFormat="1" applyFont="1" applyFill="1" applyBorder="1" applyAlignment="1" applyProtection="1">
      <alignment horizontal="center" vertical="center"/>
      <protection/>
    </xf>
    <xf numFmtId="182" fontId="12" fillId="0" borderId="9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182" fontId="12" fillId="0" borderId="14" xfId="0" applyNumberFormat="1" applyFont="1" applyFill="1" applyBorder="1" applyAlignment="1" applyProtection="1">
      <alignment horizontal="center" vertical="center"/>
      <protection/>
    </xf>
    <xf numFmtId="177" fontId="1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77" fontId="33" fillId="0" borderId="16" xfId="0" applyNumberFormat="1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>
      <alignment horizontal="center" vertical="center" wrapText="1"/>
    </xf>
    <xf numFmtId="177" fontId="12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常规_2000年预计及2001年计划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35"/>
  <sheetViews>
    <sheetView zoomScale="70" zoomScaleNormal="70" zoomScaleSheetLayoutView="100" workbookViewId="0" topLeftCell="A1">
      <selection activeCell="B5" sqref="B5"/>
    </sheetView>
  </sheetViews>
  <sheetFormatPr defaultColWidth="9.125" defaultRowHeight="14.25"/>
  <cols>
    <col min="1" max="1" width="43.625" style="259" customWidth="1"/>
    <col min="2" max="2" width="20.125" style="259" customWidth="1"/>
    <col min="3" max="3" width="20.125" style="260" customWidth="1"/>
    <col min="4" max="4" width="20.125" style="261" customWidth="1"/>
    <col min="5" max="5" width="19.875" style="261" customWidth="1"/>
    <col min="6" max="201" width="9.125" style="262" customWidth="1"/>
    <col min="202" max="202" width="30.125" style="262" customWidth="1"/>
    <col min="203" max="205" width="16.625" style="262" customWidth="1"/>
    <col min="206" max="206" width="30.125" style="262" customWidth="1"/>
    <col min="207" max="208" width="18.00390625" style="262" customWidth="1"/>
    <col min="209" max="209" width="9.125" style="180" customWidth="1"/>
    <col min="210" max="16384" width="9.125" style="25" customWidth="1"/>
  </cols>
  <sheetData>
    <row r="1" spans="1:209" ht="39.75" customHeight="1">
      <c r="A1" s="72" t="s">
        <v>0</v>
      </c>
      <c r="B1" s="72"/>
      <c r="C1" s="72"/>
      <c r="D1" s="72"/>
      <c r="E1" s="72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</row>
    <row r="2" spans="5:209" ht="22.5" customHeight="1">
      <c r="E2" s="274" t="s">
        <v>1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</row>
    <row r="3" spans="1:5" s="258" customFormat="1" ht="30" customHeight="1">
      <c r="A3" s="33" t="s">
        <v>2</v>
      </c>
      <c r="B3" s="51" t="s">
        <v>3</v>
      </c>
      <c r="C3" s="51" t="s">
        <v>4</v>
      </c>
      <c r="D3" s="59" t="s">
        <v>5</v>
      </c>
      <c r="E3" s="60" t="s">
        <v>6</v>
      </c>
    </row>
    <row r="4" spans="1:5" s="258" customFormat="1" ht="39" customHeight="1">
      <c r="A4" s="37"/>
      <c r="B4" s="42"/>
      <c r="C4" s="42"/>
      <c r="D4" s="43"/>
      <c r="E4" s="62"/>
    </row>
    <row r="5" spans="1:5" s="258" customFormat="1" ht="21.75" customHeight="1">
      <c r="A5" s="37" t="s">
        <v>7</v>
      </c>
      <c r="B5" s="263">
        <f>B6+B26</f>
        <v>702917</v>
      </c>
      <c r="C5" s="263">
        <f>C6+C26</f>
        <v>789647</v>
      </c>
      <c r="D5" s="264">
        <f aca="true" t="shared" si="0" ref="D5:D31">C5/B5*100</f>
        <v>112.3385833604821</v>
      </c>
      <c r="E5" s="275">
        <f>C5/685094*100</f>
        <v>115.26111745249557</v>
      </c>
    </row>
    <row r="6" spans="1:209" ht="24.75" customHeight="1">
      <c r="A6" s="41" t="s">
        <v>8</v>
      </c>
      <c r="B6" s="263">
        <f>B7+B21</f>
        <v>338200</v>
      </c>
      <c r="C6" s="263">
        <f>C7+C21</f>
        <v>338233</v>
      </c>
      <c r="D6" s="264">
        <f t="shared" si="0"/>
        <v>100.00975753991722</v>
      </c>
      <c r="E6" s="275">
        <f>C6/320252*100</f>
        <v>105.61464097023594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</row>
    <row r="7" spans="1:209" ht="24.75" customHeight="1">
      <c r="A7" s="265" t="s">
        <v>9</v>
      </c>
      <c r="B7" s="266">
        <f>SUM(B8:B20)</f>
        <v>267200</v>
      </c>
      <c r="C7" s="266">
        <f>SUM(C8:C20)</f>
        <v>267123</v>
      </c>
      <c r="D7" s="267">
        <f t="shared" si="0"/>
        <v>99.97118263473054</v>
      </c>
      <c r="E7" s="276">
        <f>C7/244405*100</f>
        <v>109.29522718438658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</row>
    <row r="8" spans="1:209" ht="24.75" customHeight="1">
      <c r="A8" s="265" t="s">
        <v>10</v>
      </c>
      <c r="B8" s="266">
        <v>101464</v>
      </c>
      <c r="C8" s="266">
        <v>102261</v>
      </c>
      <c r="D8" s="267">
        <f t="shared" si="0"/>
        <v>100.78550027595993</v>
      </c>
      <c r="E8" s="276">
        <f>C8/103205*100</f>
        <v>99.08531563393247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</row>
    <row r="9" spans="1:209" ht="24.75" customHeight="1">
      <c r="A9" s="265" t="s">
        <v>11</v>
      </c>
      <c r="B9" s="266">
        <v>35000</v>
      </c>
      <c r="C9" s="266">
        <v>34964</v>
      </c>
      <c r="D9" s="267">
        <f t="shared" si="0"/>
        <v>99.89714285714287</v>
      </c>
      <c r="E9" s="276">
        <f>C9/31147*100</f>
        <v>112.25479179375222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</row>
    <row r="10" spans="1:209" ht="24.75" customHeight="1">
      <c r="A10" s="265" t="s">
        <v>12</v>
      </c>
      <c r="B10" s="266">
        <v>10681</v>
      </c>
      <c r="C10" s="266">
        <v>10491</v>
      </c>
      <c r="D10" s="267">
        <f t="shared" si="0"/>
        <v>98.22114034266455</v>
      </c>
      <c r="E10" s="276">
        <f>C10/11554*100</f>
        <v>90.79972303963996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</row>
    <row r="11" spans="1:209" ht="24.75" customHeight="1">
      <c r="A11" s="265" t="s">
        <v>13</v>
      </c>
      <c r="B11" s="266">
        <v>6600</v>
      </c>
      <c r="C11" s="266">
        <v>6298</v>
      </c>
      <c r="D11" s="267">
        <f t="shared" si="0"/>
        <v>95.42424242424242</v>
      </c>
      <c r="E11" s="276">
        <f>C11/8914*100</f>
        <v>70.65290554184429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</row>
    <row r="12" spans="1:209" ht="24.75" customHeight="1">
      <c r="A12" s="265" t="s">
        <v>14</v>
      </c>
      <c r="B12" s="266">
        <v>19001</v>
      </c>
      <c r="C12" s="266">
        <v>18619</v>
      </c>
      <c r="D12" s="267">
        <f t="shared" si="0"/>
        <v>97.98957949581602</v>
      </c>
      <c r="E12" s="276">
        <f>C12/18223*100</f>
        <v>102.17307797837898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</row>
    <row r="13" spans="1:209" ht="24.75" customHeight="1">
      <c r="A13" s="265" t="s">
        <v>15</v>
      </c>
      <c r="B13" s="266">
        <v>11900</v>
      </c>
      <c r="C13" s="266">
        <v>11949</v>
      </c>
      <c r="D13" s="267">
        <f t="shared" si="0"/>
        <v>100.41176470588236</v>
      </c>
      <c r="E13" s="276">
        <f>C13/6444*100</f>
        <v>185.42830540037244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</row>
    <row r="14" spans="1:209" ht="24.75" customHeight="1">
      <c r="A14" s="265" t="s">
        <v>16</v>
      </c>
      <c r="B14" s="266">
        <v>5050</v>
      </c>
      <c r="C14" s="266">
        <v>5018</v>
      </c>
      <c r="D14" s="267">
        <f t="shared" si="0"/>
        <v>99.36633663366337</v>
      </c>
      <c r="E14" s="276">
        <f>C14/4669*100</f>
        <v>107.47483401156566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</row>
    <row r="15" spans="1:209" ht="24.75" customHeight="1">
      <c r="A15" s="265" t="s">
        <v>17</v>
      </c>
      <c r="B15" s="266">
        <v>21035</v>
      </c>
      <c r="C15" s="266">
        <v>21133</v>
      </c>
      <c r="D15" s="267">
        <f t="shared" si="0"/>
        <v>100.46589018302829</v>
      </c>
      <c r="E15" s="276">
        <f>C15/20807*100</f>
        <v>101.56678041043878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</row>
    <row r="16" spans="1:209" ht="24.75" customHeight="1">
      <c r="A16" s="265" t="s">
        <v>18</v>
      </c>
      <c r="B16" s="266">
        <v>28000</v>
      </c>
      <c r="C16" s="266">
        <v>27581</v>
      </c>
      <c r="D16" s="267">
        <f t="shared" si="0"/>
        <v>98.50357142857142</v>
      </c>
      <c r="E16" s="276">
        <f>C16/18413*100</f>
        <v>149.79090859718679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</row>
    <row r="17" spans="1:209" ht="24.75" customHeight="1">
      <c r="A17" s="265" t="s">
        <v>19</v>
      </c>
      <c r="B17" s="266">
        <v>2210</v>
      </c>
      <c r="C17" s="266">
        <v>2235</v>
      </c>
      <c r="D17" s="267">
        <f t="shared" si="0"/>
        <v>101.13122171945702</v>
      </c>
      <c r="E17" s="276">
        <f>C17/2305*100</f>
        <v>96.96312364425162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</row>
    <row r="18" spans="1:209" ht="24.75" customHeight="1">
      <c r="A18" s="265" t="s">
        <v>20</v>
      </c>
      <c r="B18" s="266">
        <v>1263</v>
      </c>
      <c r="C18" s="266">
        <v>1263</v>
      </c>
      <c r="D18" s="267">
        <f t="shared" si="0"/>
        <v>100</v>
      </c>
      <c r="E18" s="276">
        <f>C18/1233*100</f>
        <v>102.4330900243309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</row>
    <row r="19" spans="1:209" ht="24.75" customHeight="1">
      <c r="A19" s="265" t="s">
        <v>21</v>
      </c>
      <c r="B19" s="266">
        <v>24203</v>
      </c>
      <c r="C19" s="266">
        <v>24605</v>
      </c>
      <c r="D19" s="267">
        <f t="shared" si="0"/>
        <v>101.66095112176177</v>
      </c>
      <c r="E19" s="276">
        <f>C19/16783*100</f>
        <v>146.60668533635226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</row>
    <row r="20" spans="1:5" s="229" customFormat="1" ht="24.75" customHeight="1">
      <c r="A20" s="265" t="s">
        <v>22</v>
      </c>
      <c r="B20" s="266">
        <v>793</v>
      </c>
      <c r="C20" s="266">
        <v>706</v>
      </c>
      <c r="D20" s="267">
        <f t="shared" si="0"/>
        <v>89.02900378310214</v>
      </c>
      <c r="E20" s="276">
        <f>C20/708*100</f>
        <v>99.71751412429379</v>
      </c>
    </row>
    <row r="21" spans="1:209" ht="24.75" customHeight="1">
      <c r="A21" s="265" t="s">
        <v>23</v>
      </c>
      <c r="B21" s="266">
        <f>SUM(B22:B25)</f>
        <v>71000</v>
      </c>
      <c r="C21" s="266">
        <f>SUM(C22:C25)</f>
        <v>71110</v>
      </c>
      <c r="D21" s="267">
        <f t="shared" si="0"/>
        <v>100.15492957746478</v>
      </c>
      <c r="E21" s="276">
        <f>C21/75847*100</f>
        <v>93.75453215024984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</row>
    <row r="22" spans="1:209" ht="24.75" customHeight="1">
      <c r="A22" s="265" t="s">
        <v>24</v>
      </c>
      <c r="B22" s="266">
        <v>16028</v>
      </c>
      <c r="C22" s="266">
        <v>16126</v>
      </c>
      <c r="D22" s="267">
        <f t="shared" si="0"/>
        <v>100.61142999750436</v>
      </c>
      <c r="E22" s="276">
        <f>C22/17235*100</f>
        <v>93.5654192051059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</row>
    <row r="23" spans="1:209" ht="24.75" customHeight="1">
      <c r="A23" s="265" t="s">
        <v>25</v>
      </c>
      <c r="B23" s="266">
        <v>12265</v>
      </c>
      <c r="C23" s="266">
        <v>12451</v>
      </c>
      <c r="D23" s="267">
        <f t="shared" si="0"/>
        <v>101.51651039543417</v>
      </c>
      <c r="E23" s="276">
        <f>C23/7696*100</f>
        <v>161.78534303534303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</row>
    <row r="24" spans="1:209" ht="24.75" customHeight="1">
      <c r="A24" s="265" t="s">
        <v>26</v>
      </c>
      <c r="B24" s="266">
        <v>36936</v>
      </c>
      <c r="C24" s="266">
        <v>37419</v>
      </c>
      <c r="D24" s="267">
        <f t="shared" si="0"/>
        <v>101.30766731643925</v>
      </c>
      <c r="E24" s="276">
        <f>C24/12667*100</f>
        <v>295.4053840688403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</row>
    <row r="25" spans="1:209" ht="24.75" customHeight="1">
      <c r="A25" s="265" t="s">
        <v>27</v>
      </c>
      <c r="B25" s="266">
        <v>5771</v>
      </c>
      <c r="C25" s="266">
        <v>5114</v>
      </c>
      <c r="D25" s="267">
        <f t="shared" si="0"/>
        <v>88.6154912493502</v>
      </c>
      <c r="E25" s="276">
        <f>C25/38249*100</f>
        <v>13.370284190436351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</row>
    <row r="26" spans="1:209" ht="24.75" customHeight="1">
      <c r="A26" s="268" t="s">
        <v>28</v>
      </c>
      <c r="B26" s="269">
        <f>SUM(B27:B31)</f>
        <v>364717</v>
      </c>
      <c r="C26" s="269">
        <f>SUM(C27:C31)</f>
        <v>451414</v>
      </c>
      <c r="D26" s="264">
        <f t="shared" si="0"/>
        <v>123.77103343140024</v>
      </c>
      <c r="E26" s="275">
        <f>C26/364842*100</f>
        <v>123.72862773474544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</row>
    <row r="27" spans="1:209" ht="24.75" customHeight="1">
      <c r="A27" s="265" t="s">
        <v>29</v>
      </c>
      <c r="B27" s="270">
        <v>9523</v>
      </c>
      <c r="C27" s="270">
        <v>9523</v>
      </c>
      <c r="D27" s="267"/>
      <c r="E27" s="27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</row>
    <row r="28" spans="1:209" ht="24.75" customHeight="1">
      <c r="A28" s="265" t="s">
        <v>30</v>
      </c>
      <c r="B28" s="270">
        <v>197188</v>
      </c>
      <c r="C28" s="270">
        <v>271885</v>
      </c>
      <c r="D28" s="267"/>
      <c r="E28" s="276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</row>
    <row r="29" spans="1:209" ht="24.75" customHeight="1">
      <c r="A29" s="265" t="s">
        <v>31</v>
      </c>
      <c r="B29" s="270">
        <v>26000</v>
      </c>
      <c r="C29" s="270">
        <v>39000</v>
      </c>
      <c r="D29" s="267"/>
      <c r="E29" s="276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</row>
    <row r="30" spans="1:209" ht="24.75" customHeight="1">
      <c r="A30" s="265" t="s">
        <v>32</v>
      </c>
      <c r="B30" s="270">
        <v>107000</v>
      </c>
      <c r="C30" s="270">
        <v>106000</v>
      </c>
      <c r="D30" s="267"/>
      <c r="E30" s="276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</row>
    <row r="31" spans="1:209" ht="24.75" customHeight="1">
      <c r="A31" s="271" t="s">
        <v>33</v>
      </c>
      <c r="B31" s="272">
        <v>25006</v>
      </c>
      <c r="C31" s="272">
        <v>25006</v>
      </c>
      <c r="D31" s="273"/>
      <c r="E31" s="277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</row>
    <row r="32" spans="6:209" ht="24.75" customHeight="1"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</row>
    <row r="33" spans="6:209" ht="24.75" customHeight="1"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</row>
    <row r="34" s="25" customFormat="1" ht="15.75"/>
    <row r="35" spans="6:209" ht="18"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111111111111111" footer="0.5111111111111111"/>
  <pageSetup orientation="portrait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J22"/>
  <sheetViews>
    <sheetView zoomScale="70" zoomScaleNormal="70" zoomScaleSheetLayoutView="100" workbookViewId="0" topLeftCell="A1">
      <selection activeCell="Q23" sqref="Q23"/>
    </sheetView>
  </sheetViews>
  <sheetFormatPr defaultColWidth="9.125" defaultRowHeight="14.25"/>
  <cols>
    <col min="1" max="1" width="42.75390625" style="26" customWidth="1"/>
    <col min="2" max="3" width="10.625" style="26" customWidth="1"/>
    <col min="4" max="5" width="10.625" style="27" customWidth="1"/>
    <col min="6" max="6" width="42.75390625" style="28" customWidth="1"/>
    <col min="7" max="10" width="10.625" style="28" customWidth="1"/>
    <col min="11" max="244" width="9.125" style="28" customWidth="1"/>
    <col min="245" max="246" width="9.125" style="25" customWidth="1"/>
    <col min="247" max="16384" width="9.125" style="25" customWidth="1"/>
  </cols>
  <sheetData>
    <row r="1" spans="1:10" s="22" customFormat="1" ht="40.5" customHeight="1">
      <c r="A1" s="29" t="s">
        <v>541</v>
      </c>
      <c r="B1" s="29"/>
      <c r="C1" s="29"/>
      <c r="D1" s="29"/>
      <c r="E1" s="29"/>
      <c r="F1" s="29"/>
      <c r="G1" s="29"/>
      <c r="H1" s="29"/>
      <c r="I1" s="29"/>
      <c r="J1" s="29"/>
    </row>
    <row r="2" spans="1:244" ht="22.5" customHeight="1">
      <c r="A2" s="30"/>
      <c r="B2" s="31"/>
      <c r="C2" s="31"/>
      <c r="D2" s="32"/>
      <c r="E2" s="32"/>
      <c r="F2" s="25"/>
      <c r="G2" s="25"/>
      <c r="H2" s="25"/>
      <c r="I2" s="58" t="s">
        <v>1</v>
      </c>
      <c r="J2" s="58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</row>
    <row r="3" spans="1:10" s="22" customFormat="1" ht="45" customHeight="1">
      <c r="A3" s="33" t="s">
        <v>2</v>
      </c>
      <c r="B3" s="34" t="s">
        <v>62</v>
      </c>
      <c r="C3" s="35" t="s">
        <v>63</v>
      </c>
      <c r="D3" s="36" t="s">
        <v>36</v>
      </c>
      <c r="E3" s="36" t="s">
        <v>6</v>
      </c>
      <c r="F3" s="51" t="s">
        <v>2</v>
      </c>
      <c r="G3" s="34" t="s">
        <v>62</v>
      </c>
      <c r="H3" s="35" t="s">
        <v>63</v>
      </c>
      <c r="I3" s="59" t="s">
        <v>36</v>
      </c>
      <c r="J3" s="60" t="s">
        <v>6</v>
      </c>
    </row>
    <row r="4" spans="1:10" s="22" customFormat="1" ht="34.5" customHeight="1">
      <c r="A4" s="37" t="s">
        <v>7</v>
      </c>
      <c r="B4" s="38">
        <f aca="true" t="shared" si="0" ref="B4:H4">B5+B12</f>
        <v>54</v>
      </c>
      <c r="C4" s="39">
        <f t="shared" si="0"/>
        <v>134</v>
      </c>
      <c r="D4" s="40">
        <f>C4/B4*100</f>
        <v>248.14814814814815</v>
      </c>
      <c r="E4" s="40">
        <f>C4/22*100</f>
        <v>609.0909090909091</v>
      </c>
      <c r="F4" s="42" t="s">
        <v>37</v>
      </c>
      <c r="G4" s="38">
        <f t="shared" si="0"/>
        <v>54</v>
      </c>
      <c r="H4" s="39">
        <f t="shared" si="0"/>
        <v>134</v>
      </c>
      <c r="I4" s="40">
        <f>H4/G4*100</f>
        <v>248.14814814814815</v>
      </c>
      <c r="J4" s="61">
        <f>H4/22*100</f>
        <v>609.0909090909091</v>
      </c>
    </row>
    <row r="5" spans="1:244" s="23" customFormat="1" ht="34.5" customHeight="1">
      <c r="A5" s="41" t="s">
        <v>542</v>
      </c>
      <c r="B5" s="42">
        <f>B6+B8+B9+B10+B11</f>
        <v>54</v>
      </c>
      <c r="C5" s="42">
        <f>C6</f>
        <v>54</v>
      </c>
      <c r="D5" s="43">
        <f>D6+D8+D9+D10+D11</f>
        <v>100</v>
      </c>
      <c r="E5" s="43">
        <f>C5/22*100</f>
        <v>245.45454545454547</v>
      </c>
      <c r="F5" s="52" t="s">
        <v>543</v>
      </c>
      <c r="G5" s="42"/>
      <c r="H5" s="42">
        <v>1</v>
      </c>
      <c r="I5" s="40"/>
      <c r="J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</row>
    <row r="6" spans="1:10" s="22" customFormat="1" ht="34.5" customHeight="1">
      <c r="A6" s="44" t="s">
        <v>544</v>
      </c>
      <c r="B6" s="45">
        <v>54</v>
      </c>
      <c r="C6" s="45">
        <f>C7</f>
        <v>54</v>
      </c>
      <c r="D6" s="46">
        <f>D7</f>
        <v>100</v>
      </c>
      <c r="E6" s="46"/>
      <c r="F6" s="53" t="s">
        <v>545</v>
      </c>
      <c r="G6" s="45"/>
      <c r="H6" s="54">
        <v>1</v>
      </c>
      <c r="I6" s="64"/>
      <c r="J6" s="65"/>
    </row>
    <row r="7" spans="1:10" s="22" customFormat="1" ht="34.5" customHeight="1">
      <c r="A7" s="44" t="s">
        <v>546</v>
      </c>
      <c r="B7" s="45">
        <v>54</v>
      </c>
      <c r="C7" s="45">
        <v>54</v>
      </c>
      <c r="D7" s="47">
        <f>C7/B7*100</f>
        <v>100</v>
      </c>
      <c r="E7" s="46"/>
      <c r="F7" s="53" t="s">
        <v>547</v>
      </c>
      <c r="G7" s="45"/>
      <c r="H7" s="54"/>
      <c r="I7" s="64"/>
      <c r="J7" s="65"/>
    </row>
    <row r="8" spans="1:10" s="22" customFormat="1" ht="34.5" customHeight="1">
      <c r="A8" s="44" t="s">
        <v>548</v>
      </c>
      <c r="B8" s="45"/>
      <c r="C8" s="45"/>
      <c r="D8" s="46"/>
      <c r="E8" s="46"/>
      <c r="F8" s="53" t="s">
        <v>549</v>
      </c>
      <c r="G8" s="45"/>
      <c r="H8" s="54"/>
      <c r="I8" s="64"/>
      <c r="J8" s="65"/>
    </row>
    <row r="9" spans="1:10" s="22" customFormat="1" ht="34.5" customHeight="1">
      <c r="A9" s="44" t="s">
        <v>550</v>
      </c>
      <c r="B9" s="45"/>
      <c r="C9" s="45"/>
      <c r="D9" s="46"/>
      <c r="E9" s="46"/>
      <c r="F9" s="53" t="s">
        <v>551</v>
      </c>
      <c r="G9" s="45"/>
      <c r="H9" s="54"/>
      <c r="I9" s="64"/>
      <c r="J9" s="65"/>
    </row>
    <row r="10" spans="1:10" s="22" customFormat="1" ht="34.5" customHeight="1">
      <c r="A10" s="44" t="s">
        <v>552</v>
      </c>
      <c r="B10" s="45"/>
      <c r="C10" s="45"/>
      <c r="D10" s="46"/>
      <c r="E10" s="46"/>
      <c r="F10" s="53" t="s">
        <v>553</v>
      </c>
      <c r="G10" s="45"/>
      <c r="H10" s="54"/>
      <c r="I10" s="64"/>
      <c r="J10" s="65"/>
    </row>
    <row r="11" spans="1:10" s="22" customFormat="1" ht="34.5" customHeight="1">
      <c r="A11" s="44" t="s">
        <v>554</v>
      </c>
      <c r="B11" s="45"/>
      <c r="C11" s="45"/>
      <c r="D11" s="46"/>
      <c r="E11" s="46"/>
      <c r="F11" s="53"/>
      <c r="G11" s="45"/>
      <c r="H11" s="54"/>
      <c r="I11" s="64"/>
      <c r="J11" s="65"/>
    </row>
    <row r="12" spans="1:244" s="24" customFormat="1" ht="34.5" customHeight="1">
      <c r="A12" s="41" t="s">
        <v>28</v>
      </c>
      <c r="B12" s="42"/>
      <c r="C12" s="42">
        <v>80</v>
      </c>
      <c r="D12" s="43"/>
      <c r="E12" s="43">
        <f>C12/7*100</f>
        <v>1142.857142857143</v>
      </c>
      <c r="F12" s="52" t="s">
        <v>55</v>
      </c>
      <c r="G12" s="42">
        <f>G13+G14</f>
        <v>54</v>
      </c>
      <c r="H12" s="55">
        <f>H13+H14</f>
        <v>133</v>
      </c>
      <c r="I12" s="40">
        <f>H12/G12*100</f>
        <v>246.29629629629628</v>
      </c>
      <c r="J12" s="61">
        <f>H12/22*100</f>
        <v>604.5454545454546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</row>
    <row r="13" spans="1:10" s="22" customFormat="1" ht="34.5" customHeight="1">
      <c r="A13" s="44" t="s">
        <v>555</v>
      </c>
      <c r="B13" s="45"/>
      <c r="C13" s="45">
        <v>73</v>
      </c>
      <c r="D13" s="46"/>
      <c r="E13" s="46"/>
      <c r="F13" s="53" t="s">
        <v>556</v>
      </c>
      <c r="G13" s="45">
        <v>54</v>
      </c>
      <c r="H13" s="54">
        <v>54</v>
      </c>
      <c r="I13" s="64"/>
      <c r="J13" s="65"/>
    </row>
    <row r="14" spans="1:10" s="22" customFormat="1" ht="34.5" customHeight="1">
      <c r="A14" s="48" t="s">
        <v>557</v>
      </c>
      <c r="B14" s="49"/>
      <c r="C14" s="49">
        <v>7</v>
      </c>
      <c r="D14" s="50"/>
      <c r="E14" s="50"/>
      <c r="F14" s="56" t="s">
        <v>558</v>
      </c>
      <c r="G14" s="49"/>
      <c r="H14" s="57">
        <v>79</v>
      </c>
      <c r="I14" s="67"/>
      <c r="J14" s="68"/>
    </row>
    <row r="15" spans="1:5" s="22" customFormat="1" ht="31.5" customHeight="1">
      <c r="A15" s="26"/>
      <c r="B15" s="26"/>
      <c r="C15" s="26"/>
      <c r="D15" s="27"/>
      <c r="E15" s="27"/>
    </row>
    <row r="16" spans="1:5" s="22" customFormat="1" ht="31.5" customHeight="1">
      <c r="A16" s="26"/>
      <c r="B16" s="26"/>
      <c r="C16" s="26"/>
      <c r="D16" s="27"/>
      <c r="E16" s="27"/>
    </row>
    <row r="17" spans="1:5" s="22" customFormat="1" ht="31.5" customHeight="1">
      <c r="A17" s="26"/>
      <c r="B17" s="26"/>
      <c r="C17" s="26"/>
      <c r="D17" s="27"/>
      <c r="E17" s="27"/>
    </row>
    <row r="18" spans="1:5" s="22" customFormat="1" ht="31.5" customHeight="1">
      <c r="A18" s="26"/>
      <c r="B18" s="26"/>
      <c r="C18" s="26"/>
      <c r="D18" s="27"/>
      <c r="E18" s="27"/>
    </row>
    <row r="19" spans="1:5" s="22" customFormat="1" ht="31.5" customHeight="1">
      <c r="A19" s="26"/>
      <c r="B19" s="26"/>
      <c r="C19" s="26"/>
      <c r="D19" s="27"/>
      <c r="E19" s="27"/>
    </row>
    <row r="20" spans="1:5" s="22" customFormat="1" ht="31.5" customHeight="1">
      <c r="A20" s="26"/>
      <c r="B20" s="26"/>
      <c r="C20" s="26"/>
      <c r="D20" s="27"/>
      <c r="E20" s="27"/>
    </row>
    <row r="21" spans="6:10" ht="31.5" customHeight="1">
      <c r="F21" s="22"/>
      <c r="G21" s="22"/>
      <c r="H21" s="22"/>
      <c r="I21" s="22"/>
      <c r="J21" s="22"/>
    </row>
    <row r="22" spans="6:10" ht="31.5" customHeight="1">
      <c r="F22" s="22"/>
      <c r="G22" s="22"/>
      <c r="H22" s="22"/>
      <c r="I22" s="22"/>
      <c r="J22" s="22"/>
    </row>
    <row r="23" s="25" customFormat="1" ht="31.5" customHeight="1"/>
    <row r="24" s="25" customFormat="1" ht="31.5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  <row r="32" s="25" customFormat="1" ht="21" customHeight="1"/>
    <row r="33" s="25" customFormat="1" ht="21" customHeight="1"/>
    <row r="34" s="25" customFormat="1" ht="21" customHeight="1"/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  <row r="40" s="25" customFormat="1" ht="21" customHeight="1"/>
    <row r="41" s="25" customFormat="1" ht="21" customHeight="1"/>
    <row r="42" s="25" customFormat="1" ht="21" customHeight="1"/>
    <row r="43" s="25" customFormat="1" ht="21" customHeight="1"/>
    <row r="44" s="25" customFormat="1" ht="21" customHeight="1"/>
    <row r="45" s="25" customFormat="1" ht="21" customHeight="1"/>
    <row r="46" s="25" customFormat="1" ht="21" customHeight="1"/>
    <row r="47" s="25" customFormat="1" ht="21" customHeight="1"/>
    <row r="48" s="25" customFormat="1" ht="21" customHeight="1"/>
    <row r="49" s="25" customFormat="1" ht="21" customHeight="1"/>
    <row r="50" s="25" customFormat="1" ht="21" customHeight="1"/>
    <row r="51" s="25" customFormat="1" ht="21" customHeight="1"/>
    <row r="52" s="25" customFormat="1" ht="21" customHeight="1"/>
  </sheetData>
  <sheetProtection/>
  <mergeCells count="2">
    <mergeCell ref="A1:J1"/>
    <mergeCell ref="I2:J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2"/>
  <sheetViews>
    <sheetView zoomScaleSheetLayoutView="100" workbookViewId="0" topLeftCell="A5">
      <selection activeCell="A1" sqref="A1:J1"/>
    </sheetView>
  </sheetViews>
  <sheetFormatPr defaultColWidth="9.125" defaultRowHeight="14.25"/>
  <cols>
    <col min="1" max="1" width="42.75390625" style="26" customWidth="1"/>
    <col min="2" max="3" width="10.625" style="26" customWidth="1"/>
    <col min="4" max="5" width="10.625" style="27" customWidth="1"/>
    <col min="6" max="6" width="42.75390625" style="28" customWidth="1"/>
    <col min="7" max="10" width="10.625" style="28" customWidth="1"/>
    <col min="11" max="244" width="9.125" style="28" customWidth="1"/>
    <col min="245" max="246" width="9.125" style="25" customWidth="1"/>
    <col min="247" max="16384" width="9.125" style="25" customWidth="1"/>
  </cols>
  <sheetData>
    <row r="1" spans="1:10" s="22" customFormat="1" ht="40.5" customHeight="1">
      <c r="A1" s="29" t="s">
        <v>559</v>
      </c>
      <c r="B1" s="29"/>
      <c r="C1" s="29"/>
      <c r="D1" s="29"/>
      <c r="E1" s="29"/>
      <c r="F1" s="29"/>
      <c r="G1" s="29"/>
      <c r="H1" s="29"/>
      <c r="I1" s="29"/>
      <c r="J1" s="29"/>
    </row>
    <row r="2" spans="1:244" ht="22.5" customHeight="1">
      <c r="A2" s="30"/>
      <c r="B2" s="31"/>
      <c r="C2" s="31"/>
      <c r="D2" s="32"/>
      <c r="E2" s="32"/>
      <c r="F2" s="25"/>
      <c r="G2" s="25"/>
      <c r="H2" s="25"/>
      <c r="I2" s="58" t="s">
        <v>1</v>
      </c>
      <c r="J2" s="58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</row>
    <row r="3" spans="1:10" s="22" customFormat="1" ht="45" customHeight="1">
      <c r="A3" s="33" t="s">
        <v>2</v>
      </c>
      <c r="B3" s="34" t="s">
        <v>62</v>
      </c>
      <c r="C3" s="35" t="s">
        <v>63</v>
      </c>
      <c r="D3" s="36" t="s">
        <v>36</v>
      </c>
      <c r="E3" s="36" t="s">
        <v>6</v>
      </c>
      <c r="F3" s="51" t="s">
        <v>2</v>
      </c>
      <c r="G3" s="34" t="s">
        <v>62</v>
      </c>
      <c r="H3" s="35" t="s">
        <v>63</v>
      </c>
      <c r="I3" s="59" t="s">
        <v>36</v>
      </c>
      <c r="J3" s="60" t="s">
        <v>6</v>
      </c>
    </row>
    <row r="4" spans="1:10" s="22" customFormat="1" ht="34.5" customHeight="1">
      <c r="A4" s="37" t="s">
        <v>7</v>
      </c>
      <c r="B4" s="38">
        <f aca="true" t="shared" si="0" ref="B4:H4">B5+B12</f>
        <v>54</v>
      </c>
      <c r="C4" s="39">
        <f t="shared" si="0"/>
        <v>134</v>
      </c>
      <c r="D4" s="40">
        <f>C4/B4*100</f>
        <v>248.14814814814815</v>
      </c>
      <c r="E4" s="40">
        <f>C4/22*100</f>
        <v>609.0909090909091</v>
      </c>
      <c r="F4" s="42" t="s">
        <v>37</v>
      </c>
      <c r="G4" s="38">
        <f t="shared" si="0"/>
        <v>54</v>
      </c>
      <c r="H4" s="39">
        <f t="shared" si="0"/>
        <v>134</v>
      </c>
      <c r="I4" s="40">
        <f>H4/G4*100</f>
        <v>248.14814814814815</v>
      </c>
      <c r="J4" s="61">
        <f>H4/22*100</f>
        <v>609.0909090909091</v>
      </c>
    </row>
    <row r="5" spans="1:244" s="23" customFormat="1" ht="34.5" customHeight="1">
      <c r="A5" s="41" t="s">
        <v>542</v>
      </c>
      <c r="B5" s="42">
        <f>B6+B8+B9+B10+B11</f>
        <v>54</v>
      </c>
      <c r="C5" s="42">
        <f>C6</f>
        <v>54</v>
      </c>
      <c r="D5" s="43">
        <f>D6+D8+D9+D10+D11</f>
        <v>100</v>
      </c>
      <c r="E5" s="43">
        <f>C5/22*100</f>
        <v>245.45454545454547</v>
      </c>
      <c r="F5" s="52" t="s">
        <v>543</v>
      </c>
      <c r="G5" s="42"/>
      <c r="H5" s="42">
        <v>1</v>
      </c>
      <c r="I5" s="40"/>
      <c r="J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</row>
    <row r="6" spans="1:10" s="22" customFormat="1" ht="34.5" customHeight="1">
      <c r="A6" s="44" t="s">
        <v>544</v>
      </c>
      <c r="B6" s="45">
        <v>54</v>
      </c>
      <c r="C6" s="45">
        <f>C7</f>
        <v>54</v>
      </c>
      <c r="D6" s="46">
        <f>D7</f>
        <v>100</v>
      </c>
      <c r="E6" s="46"/>
      <c r="F6" s="53" t="s">
        <v>545</v>
      </c>
      <c r="G6" s="45"/>
      <c r="H6" s="54">
        <v>1</v>
      </c>
      <c r="I6" s="64"/>
      <c r="J6" s="65"/>
    </row>
    <row r="7" spans="1:10" s="22" customFormat="1" ht="34.5" customHeight="1">
      <c r="A7" s="44" t="s">
        <v>546</v>
      </c>
      <c r="B7" s="45">
        <v>54</v>
      </c>
      <c r="C7" s="45">
        <v>54</v>
      </c>
      <c r="D7" s="47">
        <f>C7/B7*100</f>
        <v>100</v>
      </c>
      <c r="E7" s="46"/>
      <c r="F7" s="53" t="s">
        <v>547</v>
      </c>
      <c r="G7" s="45"/>
      <c r="H7" s="54"/>
      <c r="I7" s="64"/>
      <c r="J7" s="65"/>
    </row>
    <row r="8" spans="1:10" s="22" customFormat="1" ht="34.5" customHeight="1">
      <c r="A8" s="44" t="s">
        <v>548</v>
      </c>
      <c r="B8" s="45"/>
      <c r="C8" s="45"/>
      <c r="D8" s="46"/>
      <c r="E8" s="46"/>
      <c r="F8" s="53" t="s">
        <v>549</v>
      </c>
      <c r="G8" s="45"/>
      <c r="H8" s="54"/>
      <c r="I8" s="64"/>
      <c r="J8" s="65"/>
    </row>
    <row r="9" spans="1:10" s="22" customFormat="1" ht="34.5" customHeight="1">
      <c r="A9" s="44" t="s">
        <v>550</v>
      </c>
      <c r="B9" s="45"/>
      <c r="C9" s="45"/>
      <c r="D9" s="46"/>
      <c r="E9" s="46"/>
      <c r="F9" s="53" t="s">
        <v>551</v>
      </c>
      <c r="G9" s="45"/>
      <c r="H9" s="54"/>
      <c r="I9" s="64"/>
      <c r="J9" s="65"/>
    </row>
    <row r="10" spans="1:10" s="22" customFormat="1" ht="34.5" customHeight="1">
      <c r="A10" s="44" t="s">
        <v>552</v>
      </c>
      <c r="B10" s="45"/>
      <c r="C10" s="45"/>
      <c r="D10" s="46"/>
      <c r="E10" s="46"/>
      <c r="F10" s="53" t="s">
        <v>553</v>
      </c>
      <c r="G10" s="45"/>
      <c r="H10" s="54"/>
      <c r="I10" s="64"/>
      <c r="J10" s="65"/>
    </row>
    <row r="11" spans="1:10" s="22" customFormat="1" ht="34.5" customHeight="1">
      <c r="A11" s="44" t="s">
        <v>554</v>
      </c>
      <c r="B11" s="45"/>
      <c r="C11" s="45"/>
      <c r="D11" s="46"/>
      <c r="E11" s="46"/>
      <c r="F11" s="53"/>
      <c r="G11" s="45"/>
      <c r="H11" s="54"/>
      <c r="I11" s="64"/>
      <c r="J11" s="65"/>
    </row>
    <row r="12" spans="1:244" s="24" customFormat="1" ht="34.5" customHeight="1">
      <c r="A12" s="41" t="s">
        <v>28</v>
      </c>
      <c r="B12" s="42"/>
      <c r="C12" s="42">
        <v>80</v>
      </c>
      <c r="D12" s="43"/>
      <c r="E12" s="43">
        <f>C12/7*100</f>
        <v>1142.857142857143</v>
      </c>
      <c r="F12" s="52" t="s">
        <v>55</v>
      </c>
      <c r="G12" s="42">
        <f>G13+G14</f>
        <v>54</v>
      </c>
      <c r="H12" s="55">
        <f>H13+H14</f>
        <v>133</v>
      </c>
      <c r="I12" s="40">
        <f>H12/G12*100</f>
        <v>246.29629629629628</v>
      </c>
      <c r="J12" s="61">
        <f>H12/22*100</f>
        <v>604.5454545454546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</row>
    <row r="13" spans="1:10" s="22" customFormat="1" ht="34.5" customHeight="1">
      <c r="A13" s="44" t="s">
        <v>555</v>
      </c>
      <c r="B13" s="45"/>
      <c r="C13" s="45">
        <v>73</v>
      </c>
      <c r="D13" s="46"/>
      <c r="E13" s="46"/>
      <c r="F13" s="53" t="s">
        <v>556</v>
      </c>
      <c r="G13" s="45">
        <v>54</v>
      </c>
      <c r="H13" s="54">
        <v>54</v>
      </c>
      <c r="I13" s="64"/>
      <c r="J13" s="65"/>
    </row>
    <row r="14" spans="1:10" s="22" customFormat="1" ht="34.5" customHeight="1">
      <c r="A14" s="48" t="s">
        <v>557</v>
      </c>
      <c r="B14" s="49"/>
      <c r="C14" s="49">
        <v>7</v>
      </c>
      <c r="D14" s="50"/>
      <c r="E14" s="50"/>
      <c r="F14" s="56" t="s">
        <v>558</v>
      </c>
      <c r="G14" s="49"/>
      <c r="H14" s="57">
        <v>79</v>
      </c>
      <c r="I14" s="67"/>
      <c r="J14" s="68"/>
    </row>
    <row r="15" spans="1:5" s="22" customFormat="1" ht="31.5" customHeight="1">
      <c r="A15" s="26"/>
      <c r="B15" s="26"/>
      <c r="C15" s="26"/>
      <c r="D15" s="27"/>
      <c r="E15" s="27"/>
    </row>
    <row r="16" spans="1:5" s="22" customFormat="1" ht="31.5" customHeight="1">
      <c r="A16" s="26"/>
      <c r="B16" s="26"/>
      <c r="C16" s="26"/>
      <c r="D16" s="27"/>
      <c r="E16" s="27"/>
    </row>
    <row r="17" spans="1:5" s="22" customFormat="1" ht="31.5" customHeight="1">
      <c r="A17" s="26"/>
      <c r="B17" s="26"/>
      <c r="C17" s="26"/>
      <c r="D17" s="27"/>
      <c r="E17" s="27"/>
    </row>
    <row r="18" spans="1:5" s="22" customFormat="1" ht="31.5" customHeight="1">
      <c r="A18" s="26"/>
      <c r="B18" s="26"/>
      <c r="C18" s="26"/>
      <c r="D18" s="27"/>
      <c r="E18" s="27"/>
    </row>
    <row r="19" spans="1:5" s="22" customFormat="1" ht="31.5" customHeight="1">
      <c r="A19" s="26"/>
      <c r="B19" s="26"/>
      <c r="C19" s="26"/>
      <c r="D19" s="27"/>
      <c r="E19" s="27"/>
    </row>
    <row r="20" spans="1:5" s="22" customFormat="1" ht="31.5" customHeight="1">
      <c r="A20" s="26"/>
      <c r="B20" s="26"/>
      <c r="C20" s="26"/>
      <c r="D20" s="27"/>
      <c r="E20" s="27"/>
    </row>
    <row r="21" spans="6:10" ht="31.5" customHeight="1">
      <c r="F21" s="22"/>
      <c r="G21" s="22"/>
      <c r="H21" s="22"/>
      <c r="I21" s="22"/>
      <c r="J21" s="22"/>
    </row>
    <row r="22" spans="6:10" ht="31.5" customHeight="1">
      <c r="F22" s="22"/>
      <c r="G22" s="22"/>
      <c r="H22" s="22"/>
      <c r="I22" s="22"/>
      <c r="J22" s="22"/>
    </row>
    <row r="23" s="25" customFormat="1" ht="31.5" customHeight="1"/>
    <row r="24" s="25" customFormat="1" ht="31.5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  <row r="32" s="25" customFormat="1" ht="21" customHeight="1"/>
    <row r="33" s="25" customFormat="1" ht="21" customHeight="1"/>
    <row r="34" s="25" customFormat="1" ht="21" customHeight="1"/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  <row r="40" s="25" customFormat="1" ht="21" customHeight="1"/>
    <row r="41" s="25" customFormat="1" ht="21" customHeight="1"/>
    <row r="42" s="25" customFormat="1" ht="21" customHeight="1"/>
    <row r="43" s="25" customFormat="1" ht="21" customHeight="1"/>
    <row r="44" s="25" customFormat="1" ht="21" customHeight="1"/>
    <row r="45" s="25" customFormat="1" ht="21" customHeight="1"/>
    <row r="46" s="25" customFormat="1" ht="21" customHeight="1"/>
    <row r="47" s="25" customFormat="1" ht="21" customHeight="1"/>
    <row r="48" s="25" customFormat="1" ht="21" customHeight="1"/>
    <row r="49" s="25" customFormat="1" ht="21" customHeight="1"/>
    <row r="50" s="25" customFormat="1" ht="21" customHeight="1"/>
    <row r="51" s="25" customFormat="1" ht="21" customHeight="1"/>
    <row r="52" s="25" customFormat="1" ht="21" customHeight="1"/>
  </sheetData>
  <sheetProtection/>
  <mergeCells count="2">
    <mergeCell ref="A1:J1"/>
    <mergeCell ref="I2:J2"/>
  </mergeCells>
  <printOptions/>
  <pageMargins left="0.75" right="0.75" top="1" bottom="1" header="0.5" footer="0.5"/>
  <pageSetup fitToHeight="0" fitToWidth="1" orientation="portrait" paperSize="9" scale="4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00" workbookViewId="0" topLeftCell="A1">
      <selection activeCell="J10" sqref="J10"/>
    </sheetView>
  </sheetViews>
  <sheetFormatPr defaultColWidth="9.00390625" defaultRowHeight="30" customHeight="1"/>
  <cols>
    <col min="1" max="1" width="56.375" style="9" customWidth="1"/>
    <col min="2" max="2" width="26.125" style="9" customWidth="1"/>
    <col min="3" max="3" width="20.625" style="9" customWidth="1"/>
    <col min="4" max="16384" width="9.00390625" style="9" customWidth="1"/>
  </cols>
  <sheetData>
    <row r="1" spans="1:3" s="9" customFormat="1" ht="30" customHeight="1">
      <c r="A1" s="17" t="s">
        <v>560</v>
      </c>
      <c r="B1" s="17"/>
      <c r="C1" s="17"/>
    </row>
    <row r="2" s="9" customFormat="1" ht="30" customHeight="1">
      <c r="B2" s="18" t="s">
        <v>1</v>
      </c>
    </row>
    <row r="3" spans="1:3" s="9" customFormat="1" ht="63" customHeight="1">
      <c r="A3" s="19" t="s">
        <v>561</v>
      </c>
      <c r="B3" s="13" t="s">
        <v>562</v>
      </c>
      <c r="C3" s="13" t="s">
        <v>563</v>
      </c>
    </row>
    <row r="4" spans="1:3" s="9" customFormat="1" ht="30" customHeight="1">
      <c r="A4" s="20" t="s">
        <v>564</v>
      </c>
      <c r="B4" s="13"/>
      <c r="C4" s="13"/>
    </row>
    <row r="5" spans="1:3" s="9" customFormat="1" ht="30" customHeight="1">
      <c r="A5" s="21" t="s">
        <v>565</v>
      </c>
      <c r="B5" s="13"/>
      <c r="C5" s="13"/>
    </row>
    <row r="6" spans="1:3" s="9" customFormat="1" ht="30" customHeight="1">
      <c r="A6" s="21" t="s">
        <v>566</v>
      </c>
      <c r="B6" s="13"/>
      <c r="C6" s="13"/>
    </row>
    <row r="7" spans="1:3" s="9" customFormat="1" ht="30" customHeight="1">
      <c r="A7" s="21" t="s">
        <v>567</v>
      </c>
      <c r="B7" s="13"/>
      <c r="C7" s="13"/>
    </row>
    <row r="8" spans="1:3" s="9" customFormat="1" ht="30" customHeight="1">
      <c r="A8" s="21" t="s">
        <v>568</v>
      </c>
      <c r="B8" s="13"/>
      <c r="C8" s="13"/>
    </row>
    <row r="9" spans="1:3" s="9" customFormat="1" ht="30" customHeight="1">
      <c r="A9" s="21" t="s">
        <v>569</v>
      </c>
      <c r="B9" s="13"/>
      <c r="C9" s="13"/>
    </row>
    <row r="10" spans="1:3" s="9" customFormat="1" ht="30" customHeight="1">
      <c r="A10" s="20" t="s">
        <v>570</v>
      </c>
      <c r="B10" s="13"/>
      <c r="C10" s="13"/>
    </row>
    <row r="11" spans="1:3" s="9" customFormat="1" ht="30" customHeight="1">
      <c r="A11" s="21" t="s">
        <v>571</v>
      </c>
      <c r="B11" s="13"/>
      <c r="C11" s="13"/>
    </row>
    <row r="12" spans="1:3" s="9" customFormat="1" ht="30" customHeight="1">
      <c r="A12" s="21" t="s">
        <v>572</v>
      </c>
      <c r="B12" s="13"/>
      <c r="C12" s="13"/>
    </row>
    <row r="13" spans="1:3" s="9" customFormat="1" ht="30" customHeight="1">
      <c r="A13" s="21" t="s">
        <v>573</v>
      </c>
      <c r="B13" s="13"/>
      <c r="C13" s="13"/>
    </row>
    <row r="14" spans="1:3" s="9" customFormat="1" ht="30" customHeight="1">
      <c r="A14" s="21" t="s">
        <v>574</v>
      </c>
      <c r="B14" s="13"/>
      <c r="C14" s="13"/>
    </row>
    <row r="15" s="9" customFormat="1" ht="30" customHeight="1">
      <c r="A15" s="9" t="s">
        <v>575</v>
      </c>
    </row>
  </sheetData>
  <sheetProtection/>
  <mergeCells count="1">
    <mergeCell ref="A1:C1"/>
  </mergeCells>
  <printOptions/>
  <pageMargins left="0.75" right="0.75" top="1" bottom="1" header="0.5" footer="0.5"/>
  <pageSetup fitToHeight="0" fitToWidth="1" orientation="portrait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00" workbookViewId="0" topLeftCell="A1">
      <selection activeCell="J5" sqref="J5"/>
    </sheetView>
  </sheetViews>
  <sheetFormatPr defaultColWidth="9.00390625" defaultRowHeight="33" customHeight="1"/>
  <cols>
    <col min="1" max="1" width="50.50390625" style="8" customWidth="1"/>
    <col min="2" max="3" width="21.875" style="8" customWidth="1"/>
    <col min="4" max="16384" width="9.00390625" style="8" customWidth="1"/>
  </cols>
  <sheetData>
    <row r="1" spans="1:3" s="8" customFormat="1" ht="33" customHeight="1">
      <c r="A1" s="10" t="s">
        <v>576</v>
      </c>
      <c r="B1" s="10"/>
      <c r="C1" s="10"/>
    </row>
    <row r="2" s="8" customFormat="1" ht="33" customHeight="1">
      <c r="B2" s="11" t="s">
        <v>1</v>
      </c>
    </row>
    <row r="3" spans="1:3" s="8" customFormat="1" ht="52.5" customHeight="1">
      <c r="A3" s="12" t="s">
        <v>577</v>
      </c>
      <c r="B3" s="13" t="s">
        <v>562</v>
      </c>
      <c r="C3" s="13" t="s">
        <v>563</v>
      </c>
    </row>
    <row r="4" spans="1:3" s="8" customFormat="1" ht="33" customHeight="1">
      <c r="A4" s="14" t="s">
        <v>578</v>
      </c>
      <c r="B4" s="15"/>
      <c r="C4" s="15"/>
    </row>
    <row r="5" spans="1:3" s="8" customFormat="1" ht="33" customHeight="1">
      <c r="A5" s="16" t="s">
        <v>579</v>
      </c>
      <c r="B5" s="15"/>
      <c r="C5" s="15"/>
    </row>
    <row r="6" spans="1:3" s="8" customFormat="1" ht="33" customHeight="1">
      <c r="A6" s="16" t="s">
        <v>580</v>
      </c>
      <c r="B6" s="15"/>
      <c r="C6" s="15"/>
    </row>
    <row r="7" spans="1:3" s="8" customFormat="1" ht="33" customHeight="1">
      <c r="A7" s="16" t="s">
        <v>581</v>
      </c>
      <c r="B7" s="15"/>
      <c r="C7" s="15"/>
    </row>
    <row r="8" spans="1:3" s="8" customFormat="1" ht="33" customHeight="1">
      <c r="A8" s="16" t="s">
        <v>582</v>
      </c>
      <c r="B8" s="15"/>
      <c r="C8" s="15"/>
    </row>
    <row r="9" spans="1:3" s="8" customFormat="1" ht="33" customHeight="1">
      <c r="A9" s="16" t="s">
        <v>583</v>
      </c>
      <c r="B9" s="15"/>
      <c r="C9" s="15"/>
    </row>
    <row r="10" spans="1:3" s="8" customFormat="1" ht="33" customHeight="1">
      <c r="A10" s="16" t="s">
        <v>584</v>
      </c>
      <c r="B10" s="15"/>
      <c r="C10" s="15"/>
    </row>
    <row r="11" spans="1:3" s="8" customFormat="1" ht="33" customHeight="1">
      <c r="A11" s="16" t="s">
        <v>585</v>
      </c>
      <c r="B11" s="15"/>
      <c r="C11" s="15"/>
    </row>
    <row r="12" spans="1:3" s="8" customFormat="1" ht="33" customHeight="1">
      <c r="A12" s="16" t="s">
        <v>586</v>
      </c>
      <c r="B12" s="15"/>
      <c r="C12" s="15"/>
    </row>
    <row r="13" spans="1:3" s="8" customFormat="1" ht="33" customHeight="1">
      <c r="A13" s="16" t="s">
        <v>587</v>
      </c>
      <c r="B13" s="15"/>
      <c r="C13" s="15"/>
    </row>
    <row r="14" spans="1:3" s="8" customFormat="1" ht="33" customHeight="1">
      <c r="A14" s="16" t="s">
        <v>588</v>
      </c>
      <c r="B14" s="15"/>
      <c r="C14" s="15"/>
    </row>
    <row r="15" s="9" customFormat="1" ht="30" customHeight="1">
      <c r="A15" s="9" t="s">
        <v>589</v>
      </c>
    </row>
  </sheetData>
  <sheetProtection/>
  <mergeCells count="1">
    <mergeCell ref="A1:C1"/>
  </mergeCells>
  <printOptions/>
  <pageMargins left="0.75" right="0.75" top="1" bottom="1" header="0.5" footer="0.5"/>
  <pageSetup fitToHeight="0" fitToWidth="1" orientation="portrait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7" width="14.625" style="3" customWidth="1"/>
    <col min="8" max="16384" width="9.00390625" style="1" customWidth="1"/>
  </cols>
  <sheetData>
    <row r="1" spans="1:7" s="1" customFormat="1" ht="51" customHeight="1">
      <c r="A1" s="4" t="s">
        <v>590</v>
      </c>
      <c r="B1" s="4"/>
      <c r="C1" s="4"/>
      <c r="D1" s="4"/>
      <c r="E1" s="4"/>
      <c r="F1" s="4"/>
      <c r="G1" s="4"/>
    </row>
    <row r="2" spans="1:7" s="1" customFormat="1" ht="40.5" customHeight="1">
      <c r="A2" s="5"/>
      <c r="B2" s="5"/>
      <c r="C2" s="5"/>
      <c r="D2" s="5"/>
      <c r="E2" s="5"/>
      <c r="F2" s="5" t="s">
        <v>591</v>
      </c>
      <c r="G2" s="5"/>
    </row>
    <row r="3" spans="1:7" s="1" customFormat="1" ht="54" customHeight="1">
      <c r="A3" s="6" t="s">
        <v>592</v>
      </c>
      <c r="B3" s="6" t="s">
        <v>593</v>
      </c>
      <c r="C3" s="6"/>
      <c r="D3" s="6"/>
      <c r="E3" s="6" t="s">
        <v>594</v>
      </c>
      <c r="F3" s="6"/>
      <c r="G3" s="6"/>
    </row>
    <row r="4" spans="1:7" s="1" customFormat="1" ht="54" customHeight="1">
      <c r="A4" s="6"/>
      <c r="B4" s="6" t="s">
        <v>595</v>
      </c>
      <c r="C4" s="6" t="s">
        <v>596</v>
      </c>
      <c r="D4" s="6" t="s">
        <v>597</v>
      </c>
      <c r="E4" s="6" t="s">
        <v>595</v>
      </c>
      <c r="F4" s="6" t="s">
        <v>596</v>
      </c>
      <c r="G4" s="6" t="s">
        <v>597</v>
      </c>
    </row>
    <row r="5" spans="1:7" s="2" customFormat="1" ht="54" customHeight="1">
      <c r="A5" s="6" t="s">
        <v>598</v>
      </c>
      <c r="B5" s="6">
        <f>C5+D5</f>
        <v>94.59</v>
      </c>
      <c r="C5" s="7">
        <v>56.16</v>
      </c>
      <c r="D5" s="7">
        <v>38.43</v>
      </c>
      <c r="E5" s="6">
        <f>F5+G5</f>
        <v>94.0145</v>
      </c>
      <c r="F5" s="7">
        <v>55.6588</v>
      </c>
      <c r="G5" s="7">
        <v>38.3557</v>
      </c>
    </row>
  </sheetData>
  <sheetProtection/>
  <mergeCells count="5">
    <mergeCell ref="A1:G1"/>
    <mergeCell ref="F2:G2"/>
    <mergeCell ref="B3:D3"/>
    <mergeCell ref="E3:G3"/>
    <mergeCell ref="A3:A4"/>
  </mergeCells>
  <printOptions/>
  <pageMargins left="0.75" right="0.75" top="1" bottom="1" header="0.5" footer="0.5"/>
  <pageSetup fitToHeight="0" fitToWidth="1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="70" zoomScaleNormal="70" zoomScaleSheetLayoutView="100" workbookViewId="0" topLeftCell="A15">
      <selection activeCell="A26" sqref="A26"/>
    </sheetView>
  </sheetViews>
  <sheetFormatPr defaultColWidth="9.00390625" defaultRowHeight="14.25"/>
  <cols>
    <col min="1" max="1" width="40.625" style="180" customWidth="1"/>
    <col min="2" max="2" width="19.50390625" style="230" customWidth="1"/>
    <col min="3" max="5" width="19.50390625" style="25" customWidth="1"/>
    <col min="6" max="254" width="9.00390625" style="25" customWidth="1"/>
  </cols>
  <sheetData>
    <row r="1" spans="1:5" ht="49.5" customHeight="1">
      <c r="A1" s="72" t="s">
        <v>34</v>
      </c>
      <c r="B1" s="72"/>
      <c r="C1" s="72"/>
      <c r="D1" s="72"/>
      <c r="E1" s="72"/>
    </row>
    <row r="2" ht="24.75" customHeight="1">
      <c r="E2" s="250" t="s">
        <v>1</v>
      </c>
    </row>
    <row r="3" spans="1:5" ht="39.75" customHeight="1">
      <c r="A3" s="231" t="s">
        <v>2</v>
      </c>
      <c r="B3" s="51" t="s">
        <v>35</v>
      </c>
      <c r="C3" s="51" t="s">
        <v>4</v>
      </c>
      <c r="D3" s="51" t="s">
        <v>36</v>
      </c>
      <c r="E3" s="251" t="s">
        <v>6</v>
      </c>
    </row>
    <row r="4" spans="1:5" ht="39.75" customHeight="1">
      <c r="A4" s="232"/>
      <c r="B4" s="233"/>
      <c r="C4" s="233"/>
      <c r="D4" s="233"/>
      <c r="E4" s="252"/>
    </row>
    <row r="5" spans="1:5" ht="34.5" customHeight="1">
      <c r="A5" s="234" t="s">
        <v>37</v>
      </c>
      <c r="B5" s="235">
        <f>B6+B23</f>
        <v>702917</v>
      </c>
      <c r="C5" s="235">
        <f>C6+C23</f>
        <v>789647</v>
      </c>
      <c r="D5" s="236">
        <f aca="true" t="shared" si="0" ref="D5:D19">C5/B5*100</f>
        <v>112.3385833604821</v>
      </c>
      <c r="E5" s="253">
        <f>C5/685094*100</f>
        <v>115.26111745249557</v>
      </c>
    </row>
    <row r="6" spans="1:5" ht="34.5" customHeight="1">
      <c r="A6" s="237" t="s">
        <v>38</v>
      </c>
      <c r="B6" s="235">
        <f>SUM(B7:B22)</f>
        <v>417200</v>
      </c>
      <c r="C6" s="235">
        <f>SUM(C7:C22)</f>
        <v>438326</v>
      </c>
      <c r="D6" s="236">
        <f t="shared" si="0"/>
        <v>105.06375838926174</v>
      </c>
      <c r="E6" s="253">
        <v>100.7</v>
      </c>
    </row>
    <row r="7" spans="1:5" ht="34.5" customHeight="1">
      <c r="A7" s="238" t="s">
        <v>39</v>
      </c>
      <c r="B7" s="19">
        <v>43400</v>
      </c>
      <c r="C7" s="19">
        <v>44886</v>
      </c>
      <c r="D7" s="239">
        <f t="shared" si="0"/>
        <v>103.42396313364056</v>
      </c>
      <c r="E7" s="254">
        <v>103.6</v>
      </c>
    </row>
    <row r="8" spans="1:5" ht="34.5" customHeight="1">
      <c r="A8" s="238" t="s">
        <v>40</v>
      </c>
      <c r="B8" s="19">
        <v>31600</v>
      </c>
      <c r="C8" s="19">
        <v>33785</v>
      </c>
      <c r="D8" s="239">
        <f t="shared" si="0"/>
        <v>106.91455696202532</v>
      </c>
      <c r="E8" s="254">
        <v>111.1</v>
      </c>
    </row>
    <row r="9" spans="1:5" ht="34.5" customHeight="1">
      <c r="A9" s="238" t="s">
        <v>41</v>
      </c>
      <c r="B9" s="19">
        <v>65400</v>
      </c>
      <c r="C9" s="19">
        <v>64152</v>
      </c>
      <c r="D9" s="239">
        <f t="shared" si="0"/>
        <v>98.09174311926606</v>
      </c>
      <c r="E9" s="254">
        <v>101.4</v>
      </c>
    </row>
    <row r="10" spans="1:5" ht="34.5" customHeight="1">
      <c r="A10" s="238" t="s">
        <v>42</v>
      </c>
      <c r="B10" s="19">
        <v>11800</v>
      </c>
      <c r="C10" s="19">
        <v>13362</v>
      </c>
      <c r="D10" s="239">
        <f t="shared" si="0"/>
        <v>113.23728813559322</v>
      </c>
      <c r="E10" s="254">
        <v>115.2</v>
      </c>
    </row>
    <row r="11" spans="1:5" ht="34.5" customHeight="1">
      <c r="A11" s="238" t="s">
        <v>43</v>
      </c>
      <c r="B11" s="19">
        <v>7700</v>
      </c>
      <c r="C11" s="19">
        <v>6298</v>
      </c>
      <c r="D11" s="239">
        <f t="shared" si="0"/>
        <v>81.79220779220779</v>
      </c>
      <c r="E11" s="254">
        <v>83.1</v>
      </c>
    </row>
    <row r="12" spans="1:5" ht="34.5" customHeight="1">
      <c r="A12" s="238" t="s">
        <v>44</v>
      </c>
      <c r="B12" s="19">
        <v>39100</v>
      </c>
      <c r="C12" s="19">
        <v>40688</v>
      </c>
      <c r="D12" s="239">
        <f t="shared" si="0"/>
        <v>104.0613810741688</v>
      </c>
      <c r="E12" s="254">
        <v>119.9</v>
      </c>
    </row>
    <row r="13" spans="1:5" ht="34.5" customHeight="1">
      <c r="A13" s="238" t="s">
        <v>45</v>
      </c>
      <c r="B13" s="19">
        <v>28100</v>
      </c>
      <c r="C13" s="19">
        <v>28651</v>
      </c>
      <c r="D13" s="239">
        <f t="shared" si="0"/>
        <v>101.96085409252669</v>
      </c>
      <c r="E13" s="254">
        <v>106.3</v>
      </c>
    </row>
    <row r="14" spans="1:5" ht="34.5" customHeight="1">
      <c r="A14" s="238" t="s">
        <v>46</v>
      </c>
      <c r="B14" s="19">
        <v>3050</v>
      </c>
      <c r="C14" s="19">
        <v>9111</v>
      </c>
      <c r="D14" s="239">
        <f t="shared" si="0"/>
        <v>298.72131147540983</v>
      </c>
      <c r="E14" s="254">
        <v>99.8</v>
      </c>
    </row>
    <row r="15" spans="1:5" ht="34.5" customHeight="1">
      <c r="A15" s="238" t="s">
        <v>47</v>
      </c>
      <c r="B15" s="19">
        <v>23500</v>
      </c>
      <c r="C15" s="19">
        <v>22115</v>
      </c>
      <c r="D15" s="239">
        <f t="shared" si="0"/>
        <v>94.1063829787234</v>
      </c>
      <c r="E15" s="254">
        <v>68.4</v>
      </c>
    </row>
    <row r="16" spans="1:5" s="229" customFormat="1" ht="34.5" customHeight="1">
      <c r="A16" s="238" t="s">
        <v>48</v>
      </c>
      <c r="B16" s="240">
        <v>87600</v>
      </c>
      <c r="C16" s="240">
        <v>87898</v>
      </c>
      <c r="D16" s="239">
        <f t="shared" si="0"/>
        <v>100.34018264840184</v>
      </c>
      <c r="E16" s="254">
        <v>100.4</v>
      </c>
    </row>
    <row r="17" spans="1:5" ht="34.5" customHeight="1">
      <c r="A17" s="238" t="s">
        <v>49</v>
      </c>
      <c r="B17" s="19">
        <v>19900</v>
      </c>
      <c r="C17" s="240">
        <v>13635</v>
      </c>
      <c r="D17" s="239">
        <f t="shared" si="0"/>
        <v>68.51758793969849</v>
      </c>
      <c r="E17" s="254">
        <v>66.2</v>
      </c>
    </row>
    <row r="18" spans="1:5" ht="34.5" customHeight="1">
      <c r="A18" s="238" t="s">
        <v>50</v>
      </c>
      <c r="B18" s="19">
        <v>4250</v>
      </c>
      <c r="C18" s="240">
        <v>3980</v>
      </c>
      <c r="D18" s="239">
        <f t="shared" si="0"/>
        <v>93.64705882352942</v>
      </c>
      <c r="E18" s="254">
        <v>40.9</v>
      </c>
    </row>
    <row r="19" spans="1:5" ht="34.5" customHeight="1">
      <c r="A19" s="238" t="s">
        <v>51</v>
      </c>
      <c r="B19" s="19">
        <v>3250</v>
      </c>
      <c r="C19" s="240">
        <v>3317</v>
      </c>
      <c r="D19" s="239">
        <f t="shared" si="0"/>
        <v>102.06153846153848</v>
      </c>
      <c r="E19" s="254">
        <v>111.1</v>
      </c>
    </row>
    <row r="20" spans="1:5" ht="34.5" customHeight="1">
      <c r="A20" s="241" t="s">
        <v>52</v>
      </c>
      <c r="B20" s="19">
        <v>5100</v>
      </c>
      <c r="C20" s="242">
        <v>0</v>
      </c>
      <c r="D20" s="239"/>
      <c r="E20" s="254"/>
    </row>
    <row r="21" spans="1:5" ht="34.5" customHeight="1">
      <c r="A21" s="238" t="s">
        <v>53</v>
      </c>
      <c r="B21" s="19">
        <v>22250</v>
      </c>
      <c r="C21" s="19">
        <v>44873</v>
      </c>
      <c r="D21" s="239">
        <f aca="true" t="shared" si="1" ref="D21:D23">C21/B21*100</f>
        <v>201.67640449438204</v>
      </c>
      <c r="E21" s="254">
        <v>128.4</v>
      </c>
    </row>
    <row r="22" spans="1:5" ht="34.5" customHeight="1">
      <c r="A22" s="238" t="s">
        <v>54</v>
      </c>
      <c r="B22" s="19">
        <v>21200</v>
      </c>
      <c r="C22" s="19">
        <v>21575</v>
      </c>
      <c r="D22" s="239">
        <f t="shared" si="1"/>
        <v>101.76886792452831</v>
      </c>
      <c r="E22" s="254">
        <v>104</v>
      </c>
    </row>
    <row r="23" spans="1:5" ht="34.5" customHeight="1">
      <c r="A23" s="237" t="s">
        <v>55</v>
      </c>
      <c r="B23" s="235">
        <f>B24+B25+B26+B28+B27</f>
        <v>285717</v>
      </c>
      <c r="C23" s="235">
        <f>C24+C25+C26+C28+C27</f>
        <v>351321</v>
      </c>
      <c r="D23" s="243">
        <f t="shared" si="1"/>
        <v>122.96118186877226</v>
      </c>
      <c r="E23" s="255">
        <f>C23/249985*100</f>
        <v>140.5368322099326</v>
      </c>
    </row>
    <row r="24" spans="1:5" ht="34.5" customHeight="1">
      <c r="A24" s="238" t="s">
        <v>56</v>
      </c>
      <c r="B24" s="19">
        <v>139300</v>
      </c>
      <c r="C24" s="244">
        <v>139242</v>
      </c>
      <c r="D24" s="239"/>
      <c r="E24" s="256"/>
    </row>
    <row r="25" spans="1:5" ht="34.5" customHeight="1">
      <c r="A25" s="238" t="s">
        <v>57</v>
      </c>
      <c r="B25" s="19">
        <v>1000</v>
      </c>
      <c r="C25" s="244">
        <v>820</v>
      </c>
      <c r="D25" s="239"/>
      <c r="E25" s="256"/>
    </row>
    <row r="26" spans="1:5" ht="34.5" customHeight="1">
      <c r="A26" s="238" t="s">
        <v>58</v>
      </c>
      <c r="B26" s="19">
        <v>108800</v>
      </c>
      <c r="C26" s="244">
        <v>108857</v>
      </c>
      <c r="D26" s="239"/>
      <c r="E26" s="256"/>
    </row>
    <row r="27" spans="1:5" ht="34.5" customHeight="1">
      <c r="A27" s="238" t="s">
        <v>59</v>
      </c>
      <c r="B27" s="19"/>
      <c r="C27" s="244">
        <v>21900</v>
      </c>
      <c r="D27" s="239"/>
      <c r="E27" s="256"/>
    </row>
    <row r="28" spans="1:5" ht="34.5" customHeight="1">
      <c r="A28" s="245" t="s">
        <v>60</v>
      </c>
      <c r="B28" s="246">
        <v>36617</v>
      </c>
      <c r="C28" s="247">
        <v>80502</v>
      </c>
      <c r="D28" s="248"/>
      <c r="E28" s="257"/>
    </row>
    <row r="29" ht="34.5" customHeight="1">
      <c r="A29" s="249"/>
    </row>
    <row r="30" ht="18">
      <c r="A30" s="249"/>
    </row>
    <row r="31" ht="18">
      <c r="A31" s="249"/>
    </row>
    <row r="32" ht="18">
      <c r="A32" s="249"/>
    </row>
    <row r="33" ht="18">
      <c r="A33" s="249"/>
    </row>
    <row r="34" ht="18">
      <c r="A34" s="249"/>
    </row>
    <row r="35" ht="18">
      <c r="A35" s="249"/>
    </row>
    <row r="36" ht="18">
      <c r="A36" s="249"/>
    </row>
    <row r="37" ht="18">
      <c r="A37" s="249"/>
    </row>
    <row r="38" ht="18">
      <c r="A38" s="249"/>
    </row>
    <row r="39" ht="18">
      <c r="A39" s="249"/>
    </row>
    <row r="40" ht="18">
      <c r="A40" s="249"/>
    </row>
    <row r="41" ht="18">
      <c r="A41" s="249"/>
    </row>
    <row r="42" ht="18">
      <c r="A42" s="249"/>
    </row>
    <row r="43" ht="18">
      <c r="A43" s="249"/>
    </row>
    <row r="44" ht="18">
      <c r="A44" s="249"/>
    </row>
    <row r="45" ht="18">
      <c r="A45" s="249"/>
    </row>
    <row r="46" ht="18">
      <c r="A46" s="249"/>
    </row>
    <row r="47" ht="18">
      <c r="A47" s="249"/>
    </row>
    <row r="48" ht="18">
      <c r="A48" s="249"/>
    </row>
    <row r="49" ht="18">
      <c r="A49" s="249"/>
    </row>
    <row r="50" ht="18">
      <c r="A50" s="249"/>
    </row>
    <row r="51" ht="18">
      <c r="A51" s="249"/>
    </row>
    <row r="52" ht="18">
      <c r="A52" s="249"/>
    </row>
    <row r="53" ht="18">
      <c r="A53" s="249"/>
    </row>
    <row r="54" ht="18">
      <c r="A54" s="249"/>
    </row>
    <row r="55" ht="18">
      <c r="A55" s="249"/>
    </row>
    <row r="56" ht="18">
      <c r="A56" s="249"/>
    </row>
    <row r="57" ht="18">
      <c r="A57" s="24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6298611111111111" right="0.4326388888888889" top="1" bottom="1" header="0.5111111111111111" footer="0.5111111111111111"/>
  <pageSetup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2"/>
  <sheetViews>
    <sheetView zoomScaleSheetLayoutView="100" workbookViewId="0" topLeftCell="A1">
      <selection activeCell="E2" sqref="A1:E65536"/>
    </sheetView>
  </sheetViews>
  <sheetFormatPr defaultColWidth="8.75390625" defaultRowHeight="14.25"/>
  <cols>
    <col min="1" max="1" width="38.875" style="203" customWidth="1"/>
    <col min="2" max="5" width="10.75390625" style="9" customWidth="1"/>
  </cols>
  <sheetData>
    <row r="1" spans="1:5" ht="34.5" customHeight="1">
      <c r="A1" s="204" t="s">
        <v>61</v>
      </c>
      <c r="B1" s="204"/>
      <c r="C1" s="204"/>
      <c r="D1" s="204"/>
      <c r="E1" s="204"/>
    </row>
    <row r="2" spans="1:5" ht="18" customHeight="1">
      <c r="A2" s="205"/>
      <c r="B2" s="206"/>
      <c r="C2" s="207"/>
      <c r="D2" s="208"/>
      <c r="E2" s="218" t="s">
        <v>1</v>
      </c>
    </row>
    <row r="3" spans="1:5" ht="48.75" customHeight="1">
      <c r="A3" s="209" t="s">
        <v>2</v>
      </c>
      <c r="B3" s="210" t="s">
        <v>62</v>
      </c>
      <c r="C3" s="210" t="s">
        <v>63</v>
      </c>
      <c r="D3" s="209" t="s">
        <v>36</v>
      </c>
      <c r="E3" s="209" t="s">
        <v>6</v>
      </c>
    </row>
    <row r="4" spans="1:5" ht="15.75">
      <c r="A4" s="209" t="s">
        <v>37</v>
      </c>
      <c r="B4" s="211">
        <f>B397+B5</f>
        <v>702917</v>
      </c>
      <c r="C4" s="211">
        <f>C397+C5</f>
        <v>789647</v>
      </c>
      <c r="D4" s="212">
        <v>112.3</v>
      </c>
      <c r="E4" s="219">
        <v>115.3</v>
      </c>
    </row>
    <row r="5" spans="1:5" ht="15.75">
      <c r="A5" s="213" t="s">
        <v>64</v>
      </c>
      <c r="B5" s="211">
        <f>B6+B79+B84+B110+B123+B135+B153+B215+B253+B266+B279+B308+B324+B336+B345+B348+B351+B361+B373+B376+B389+B390+B392+B395</f>
        <v>417200</v>
      </c>
      <c r="C5" s="211">
        <f>C6+C79+C84+C110+C123+C135+C153+C215+C253+C266+C279+C308+C324+C336+C345+C348+C351+C361+C373+C376+C389+C390+C392+C395</f>
        <v>438326</v>
      </c>
      <c r="D5" s="212">
        <v>105.1</v>
      </c>
      <c r="E5" s="219">
        <v>100.7</v>
      </c>
    </row>
    <row r="6" spans="1:5" ht="15.75">
      <c r="A6" s="214" t="s">
        <v>65</v>
      </c>
      <c r="B6" s="215">
        <f>B7+B11+B15+B22+B26+B31+B34+B37+B41+B44+B49+B53+B56+B60+B64+B67+B70+B73+B75+B77</f>
        <v>43400</v>
      </c>
      <c r="C6" s="215">
        <f>C7+C11+C15+C22+C26+C31+C34+C37+C41+C44+C49+C53+C56+C60+C64+C67+C70+C73+C75+C77</f>
        <v>44886</v>
      </c>
      <c r="D6" s="216">
        <v>103.4</v>
      </c>
      <c r="E6" s="216">
        <v>103.6</v>
      </c>
    </row>
    <row r="7" spans="1:5" ht="15.75">
      <c r="A7" s="217" t="s">
        <v>66</v>
      </c>
      <c r="B7" s="215">
        <f>SUM(B8:B10)</f>
        <v>1260</v>
      </c>
      <c r="C7" s="215">
        <f>SUM(C8:C10)</f>
        <v>1471</v>
      </c>
      <c r="D7" s="215"/>
      <c r="E7" s="216"/>
    </row>
    <row r="8" spans="1:5" ht="15.75">
      <c r="A8" s="217" t="s">
        <v>67</v>
      </c>
      <c r="B8" s="215">
        <v>933</v>
      </c>
      <c r="C8" s="215">
        <v>1151</v>
      </c>
      <c r="D8" s="215"/>
      <c r="E8" s="216"/>
    </row>
    <row r="9" spans="1:5" ht="15.75">
      <c r="A9" s="217" t="s">
        <v>68</v>
      </c>
      <c r="B9" s="215">
        <v>90</v>
      </c>
      <c r="C9" s="215">
        <v>64</v>
      </c>
      <c r="D9" s="215"/>
      <c r="E9" s="216"/>
    </row>
    <row r="10" spans="1:5" ht="15.75">
      <c r="A10" s="217" t="s">
        <v>69</v>
      </c>
      <c r="B10" s="215">
        <v>237</v>
      </c>
      <c r="C10" s="215">
        <v>256</v>
      </c>
      <c r="D10" s="215"/>
      <c r="E10" s="216"/>
    </row>
    <row r="11" spans="1:5" ht="15.75">
      <c r="A11" s="217" t="s">
        <v>70</v>
      </c>
      <c r="B11" s="215">
        <f>SUM(B12:B14)</f>
        <v>1306</v>
      </c>
      <c r="C11" s="215">
        <f>SUM(C12:C14)</f>
        <v>1232</v>
      </c>
      <c r="D11" s="215"/>
      <c r="E11" s="216"/>
    </row>
    <row r="12" spans="1:5" ht="15.75">
      <c r="A12" s="217" t="s">
        <v>67</v>
      </c>
      <c r="B12" s="215">
        <v>1098</v>
      </c>
      <c r="C12" s="215">
        <v>995</v>
      </c>
      <c r="D12" s="215"/>
      <c r="E12" s="216"/>
    </row>
    <row r="13" spans="1:5" ht="15.75">
      <c r="A13" s="217" t="s">
        <v>71</v>
      </c>
      <c r="B13" s="215">
        <v>62</v>
      </c>
      <c r="C13" s="215">
        <v>55</v>
      </c>
      <c r="D13" s="215"/>
      <c r="E13" s="216"/>
    </row>
    <row r="14" spans="1:5" ht="15.75">
      <c r="A14" s="217" t="s">
        <v>72</v>
      </c>
      <c r="B14" s="215">
        <v>146</v>
      </c>
      <c r="C14" s="215">
        <v>182</v>
      </c>
      <c r="D14" s="215"/>
      <c r="E14" s="216"/>
    </row>
    <row r="15" spans="1:5" ht="15.75">
      <c r="A15" s="217" t="s">
        <v>73</v>
      </c>
      <c r="B15" s="215">
        <f>SUM(B16:B21)</f>
        <v>21677</v>
      </c>
      <c r="C15" s="215">
        <f>SUM(C16:C21)</f>
        <v>21725</v>
      </c>
      <c r="D15" s="215"/>
      <c r="E15" s="216"/>
    </row>
    <row r="16" spans="1:5" ht="15.75">
      <c r="A16" s="217" t="s">
        <v>67</v>
      </c>
      <c r="B16" s="215">
        <v>18914</v>
      </c>
      <c r="C16" s="215">
        <v>18947</v>
      </c>
      <c r="D16" s="215"/>
      <c r="E16" s="216"/>
    </row>
    <row r="17" spans="1:5" ht="15.75">
      <c r="A17" s="217" t="s">
        <v>74</v>
      </c>
      <c r="B17" s="215">
        <v>96</v>
      </c>
      <c r="C17" s="215">
        <v>110</v>
      </c>
      <c r="D17" s="215"/>
      <c r="E17" s="216"/>
    </row>
    <row r="18" spans="1:5" ht="15.75">
      <c r="A18" s="217" t="s">
        <v>75</v>
      </c>
      <c r="B18" s="215">
        <v>216</v>
      </c>
      <c r="C18" s="215">
        <v>192</v>
      </c>
      <c r="D18" s="215"/>
      <c r="E18" s="216"/>
    </row>
    <row r="19" spans="1:5" ht="15.75">
      <c r="A19" s="217" t="s">
        <v>76</v>
      </c>
      <c r="B19" s="215">
        <v>103</v>
      </c>
      <c r="C19" s="215">
        <v>147</v>
      </c>
      <c r="D19" s="215"/>
      <c r="E19" s="216"/>
    </row>
    <row r="20" spans="1:5" ht="15.75">
      <c r="A20" s="217" t="s">
        <v>77</v>
      </c>
      <c r="B20" s="215">
        <v>162</v>
      </c>
      <c r="C20" s="215">
        <v>192</v>
      </c>
      <c r="D20" s="215"/>
      <c r="E20" s="216"/>
    </row>
    <row r="21" spans="1:5" ht="15.75">
      <c r="A21" s="217" t="s">
        <v>78</v>
      </c>
      <c r="B21" s="215">
        <v>2186</v>
      </c>
      <c r="C21" s="215">
        <v>2137</v>
      </c>
      <c r="D21" s="215"/>
      <c r="E21" s="216"/>
    </row>
    <row r="22" spans="1:5" ht="15.75">
      <c r="A22" s="217" t="s">
        <v>79</v>
      </c>
      <c r="B22" s="215">
        <f>SUM(B23:B25)</f>
        <v>1986</v>
      </c>
      <c r="C22" s="215">
        <f>SUM(C23:C25)</f>
        <v>1704</v>
      </c>
      <c r="D22" s="215"/>
      <c r="E22" s="216"/>
    </row>
    <row r="23" spans="1:5" ht="15.75">
      <c r="A23" s="217" t="s">
        <v>67</v>
      </c>
      <c r="B23" s="215">
        <v>710</v>
      </c>
      <c r="C23" s="215">
        <v>798</v>
      </c>
      <c r="D23" s="215"/>
      <c r="E23" s="216"/>
    </row>
    <row r="24" spans="1:5" ht="15.75">
      <c r="A24" s="217" t="s">
        <v>80</v>
      </c>
      <c r="B24" s="215">
        <v>210</v>
      </c>
      <c r="C24" s="215">
        <v>168</v>
      </c>
      <c r="D24" s="215"/>
      <c r="E24" s="216"/>
    </row>
    <row r="25" spans="1:5" ht="15.75">
      <c r="A25" s="217" t="s">
        <v>81</v>
      </c>
      <c r="B25" s="215">
        <v>1066</v>
      </c>
      <c r="C25" s="215">
        <v>738</v>
      </c>
      <c r="D25" s="215"/>
      <c r="E25" s="216"/>
    </row>
    <row r="26" spans="1:5" ht="15.75">
      <c r="A26" s="217" t="s">
        <v>82</v>
      </c>
      <c r="B26" s="215">
        <f>SUM(B27:B30)</f>
        <v>601</v>
      </c>
      <c r="C26" s="215">
        <f>SUM(C27:C30)</f>
        <v>716</v>
      </c>
      <c r="D26" s="215"/>
      <c r="E26" s="216"/>
    </row>
    <row r="27" spans="1:5" ht="15.75">
      <c r="A27" s="217" t="s">
        <v>67</v>
      </c>
      <c r="B27" s="215">
        <v>372</v>
      </c>
      <c r="C27" s="215">
        <v>435</v>
      </c>
      <c r="D27" s="215"/>
      <c r="E27" s="216"/>
    </row>
    <row r="28" spans="1:5" ht="15.75">
      <c r="A28" s="217" t="s">
        <v>83</v>
      </c>
      <c r="B28" s="215">
        <v>50</v>
      </c>
      <c r="C28" s="215">
        <v>81</v>
      </c>
      <c r="D28" s="215"/>
      <c r="E28" s="216"/>
    </row>
    <row r="29" spans="1:5" ht="15.75">
      <c r="A29" s="217" t="s">
        <v>84</v>
      </c>
      <c r="B29" s="215">
        <v>114</v>
      </c>
      <c r="C29" s="215">
        <v>134</v>
      </c>
      <c r="D29" s="215"/>
      <c r="E29" s="216"/>
    </row>
    <row r="30" spans="1:5" ht="15.75">
      <c r="A30" s="217" t="s">
        <v>85</v>
      </c>
      <c r="B30" s="215">
        <v>65</v>
      </c>
      <c r="C30" s="215">
        <v>66</v>
      </c>
      <c r="D30" s="215"/>
      <c r="E30" s="216"/>
    </row>
    <row r="31" spans="1:5" ht="15.75">
      <c r="A31" s="217" t="s">
        <v>86</v>
      </c>
      <c r="B31" s="215">
        <f>SUM(B32:B33)</f>
        <v>2277</v>
      </c>
      <c r="C31" s="215">
        <f>SUM(C32:C33)</f>
        <v>2243</v>
      </c>
      <c r="D31" s="215"/>
      <c r="E31" s="216"/>
    </row>
    <row r="32" spans="1:5" ht="15.75">
      <c r="A32" s="217" t="s">
        <v>67</v>
      </c>
      <c r="B32" s="215">
        <v>1336</v>
      </c>
      <c r="C32" s="215">
        <v>1473</v>
      </c>
      <c r="D32" s="215"/>
      <c r="E32" s="216"/>
    </row>
    <row r="33" spans="1:5" ht="15.75">
      <c r="A33" s="217" t="s">
        <v>87</v>
      </c>
      <c r="B33" s="215">
        <v>941</v>
      </c>
      <c r="C33" s="215">
        <v>770</v>
      </c>
      <c r="D33" s="215"/>
      <c r="E33" s="216"/>
    </row>
    <row r="34" spans="1:5" ht="15.75">
      <c r="A34" s="217" t="s">
        <v>88</v>
      </c>
      <c r="B34" s="215">
        <f>SUM(B35:B36)</f>
        <v>3300</v>
      </c>
      <c r="C34" s="215">
        <f>SUM(C35:C36)</f>
        <v>4181</v>
      </c>
      <c r="D34" s="215"/>
      <c r="E34" s="216"/>
    </row>
    <row r="35" spans="1:5" ht="15.75">
      <c r="A35" s="217" t="s">
        <v>67</v>
      </c>
      <c r="B35" s="215">
        <v>3300</v>
      </c>
      <c r="C35" s="215">
        <v>4153</v>
      </c>
      <c r="D35" s="215"/>
      <c r="E35" s="216"/>
    </row>
    <row r="36" spans="1:5" ht="15.75">
      <c r="A36" s="217" t="s">
        <v>89</v>
      </c>
      <c r="B36" s="215"/>
      <c r="C36" s="215">
        <v>28</v>
      </c>
      <c r="D36" s="215"/>
      <c r="E36" s="216"/>
    </row>
    <row r="37" spans="1:5" ht="15.75">
      <c r="A37" s="217" t="s">
        <v>90</v>
      </c>
      <c r="B37" s="215">
        <f>SUM(B38:B40)</f>
        <v>416</v>
      </c>
      <c r="C37" s="215">
        <f>SUM(C38:C40)</f>
        <v>466</v>
      </c>
      <c r="D37" s="215"/>
      <c r="E37" s="216"/>
    </row>
    <row r="38" spans="1:5" ht="15.75">
      <c r="A38" s="217" t="s">
        <v>67</v>
      </c>
      <c r="B38" s="215">
        <v>317</v>
      </c>
      <c r="C38" s="215">
        <v>368</v>
      </c>
      <c r="D38" s="215"/>
      <c r="E38" s="216"/>
    </row>
    <row r="39" spans="1:5" ht="15.75">
      <c r="A39" s="217" t="s">
        <v>91</v>
      </c>
      <c r="B39" s="215">
        <v>99</v>
      </c>
      <c r="C39" s="215">
        <v>76</v>
      </c>
      <c r="D39" s="215"/>
      <c r="E39" s="216"/>
    </row>
    <row r="40" spans="1:5" ht="15.75">
      <c r="A40" s="217" t="s">
        <v>92</v>
      </c>
      <c r="B40" s="215"/>
      <c r="C40" s="215">
        <v>22</v>
      </c>
      <c r="D40" s="215"/>
      <c r="E40" s="216"/>
    </row>
    <row r="41" spans="1:5" ht="15.75">
      <c r="A41" s="217" t="s">
        <v>93</v>
      </c>
      <c r="B41" s="215"/>
      <c r="C41" s="215">
        <f>SUM(C42:C43)</f>
        <v>28</v>
      </c>
      <c r="D41" s="215"/>
      <c r="E41" s="216"/>
    </row>
    <row r="42" spans="1:5" ht="15.75">
      <c r="A42" s="217" t="s">
        <v>74</v>
      </c>
      <c r="B42" s="215"/>
      <c r="C42" s="215">
        <v>18</v>
      </c>
      <c r="D42" s="215"/>
      <c r="E42" s="216"/>
    </row>
    <row r="43" spans="1:5" ht="15.75">
      <c r="A43" s="217" t="s">
        <v>94</v>
      </c>
      <c r="B43" s="215"/>
      <c r="C43" s="215">
        <v>10</v>
      </c>
      <c r="D43" s="215"/>
      <c r="E43" s="216"/>
    </row>
    <row r="44" spans="1:5" ht="15.75">
      <c r="A44" s="217" t="s">
        <v>95</v>
      </c>
      <c r="B44" s="215">
        <f>SUM(B45:B48)</f>
        <v>2098</v>
      </c>
      <c r="C44" s="215">
        <f>SUM(C45:C48)</f>
        <v>1828</v>
      </c>
      <c r="D44" s="215"/>
      <c r="E44" s="216"/>
    </row>
    <row r="45" spans="1:5" ht="15.75">
      <c r="A45" s="217" t="s">
        <v>67</v>
      </c>
      <c r="B45" s="215">
        <v>223</v>
      </c>
      <c r="C45" s="215">
        <v>268</v>
      </c>
      <c r="D45" s="215"/>
      <c r="E45" s="216"/>
    </row>
    <row r="46" spans="1:5" ht="15.75">
      <c r="A46" s="217" t="s">
        <v>96</v>
      </c>
      <c r="B46" s="215">
        <v>847</v>
      </c>
      <c r="C46" s="215">
        <v>615</v>
      </c>
      <c r="D46" s="215"/>
      <c r="E46" s="216"/>
    </row>
    <row r="47" spans="1:5" ht="15.75">
      <c r="A47" s="217" t="s">
        <v>77</v>
      </c>
      <c r="B47" s="215">
        <v>248</v>
      </c>
      <c r="C47" s="215">
        <v>291</v>
      </c>
      <c r="D47" s="215"/>
      <c r="E47" s="216"/>
    </row>
    <row r="48" spans="1:5" ht="15.75">
      <c r="A48" s="217" t="s">
        <v>97</v>
      </c>
      <c r="B48" s="215">
        <v>780</v>
      </c>
      <c r="C48" s="215">
        <v>654</v>
      </c>
      <c r="D48" s="215"/>
      <c r="E48" s="216"/>
    </row>
    <row r="49" spans="1:5" ht="15.75">
      <c r="A49" s="217" t="s">
        <v>98</v>
      </c>
      <c r="B49" s="215">
        <f>SUM(B50:B52)</f>
        <v>445</v>
      </c>
      <c r="C49" s="215">
        <f>SUM(C50:C52)</f>
        <v>489</v>
      </c>
      <c r="D49" s="215"/>
      <c r="E49" s="216"/>
    </row>
    <row r="50" spans="1:5" ht="15.75">
      <c r="A50" s="217" t="s">
        <v>67</v>
      </c>
      <c r="B50" s="215">
        <v>331</v>
      </c>
      <c r="C50" s="215">
        <v>366</v>
      </c>
      <c r="D50" s="215"/>
      <c r="E50" s="216"/>
    </row>
    <row r="51" spans="1:5" ht="15.75">
      <c r="A51" s="217" t="s">
        <v>99</v>
      </c>
      <c r="B51" s="215"/>
      <c r="C51" s="215">
        <v>10</v>
      </c>
      <c r="D51" s="215"/>
      <c r="E51" s="216"/>
    </row>
    <row r="52" spans="1:5" ht="15.75">
      <c r="A52" s="217" t="s">
        <v>100</v>
      </c>
      <c r="B52" s="215">
        <v>114</v>
      </c>
      <c r="C52" s="215">
        <v>113</v>
      </c>
      <c r="D52" s="215"/>
      <c r="E52" s="216"/>
    </row>
    <row r="53" spans="1:5" ht="15.75">
      <c r="A53" s="217" t="s">
        <v>101</v>
      </c>
      <c r="B53" s="215">
        <f>SUM(B54:B55)</f>
        <v>275</v>
      </c>
      <c r="C53" s="215">
        <f>SUM(C54:C55)</f>
        <v>279</v>
      </c>
      <c r="D53" s="215"/>
      <c r="E53" s="216"/>
    </row>
    <row r="54" spans="1:5" ht="15.75">
      <c r="A54" s="217" t="s">
        <v>67</v>
      </c>
      <c r="B54" s="215">
        <v>199</v>
      </c>
      <c r="C54" s="215">
        <v>228</v>
      </c>
      <c r="D54" s="215"/>
      <c r="E54" s="216"/>
    </row>
    <row r="55" spans="1:5" ht="15.75">
      <c r="A55" s="217" t="s">
        <v>102</v>
      </c>
      <c r="B55" s="215">
        <v>76</v>
      </c>
      <c r="C55" s="215">
        <v>51</v>
      </c>
      <c r="D55" s="215"/>
      <c r="E55" s="216"/>
    </row>
    <row r="56" spans="1:5" ht="15.75">
      <c r="A56" s="217" t="s">
        <v>103</v>
      </c>
      <c r="B56" s="215">
        <f>SUM(B57:B59)</f>
        <v>598</v>
      </c>
      <c r="C56" s="215">
        <f>SUM(C57:C59)</f>
        <v>646</v>
      </c>
      <c r="D56" s="215"/>
      <c r="E56" s="216"/>
    </row>
    <row r="57" spans="1:5" ht="15.75">
      <c r="A57" s="217" t="s">
        <v>67</v>
      </c>
      <c r="B57" s="215">
        <v>420</v>
      </c>
      <c r="C57" s="215">
        <v>449</v>
      </c>
      <c r="D57" s="215"/>
      <c r="E57" s="216"/>
    </row>
    <row r="58" spans="1:5" ht="15.75">
      <c r="A58" s="217" t="s">
        <v>74</v>
      </c>
      <c r="B58" s="215"/>
      <c r="C58" s="215">
        <v>10</v>
      </c>
      <c r="D58" s="215"/>
      <c r="E58" s="216"/>
    </row>
    <row r="59" spans="1:5" ht="15.75">
      <c r="A59" s="217" t="s">
        <v>104</v>
      </c>
      <c r="B59" s="215">
        <v>178</v>
      </c>
      <c r="C59" s="215">
        <v>187</v>
      </c>
      <c r="D59" s="215"/>
      <c r="E59" s="216"/>
    </row>
    <row r="60" spans="1:5" ht="15.75">
      <c r="A60" s="217" t="s">
        <v>105</v>
      </c>
      <c r="B60" s="215">
        <f>SUM(B61:B63)</f>
        <v>3190</v>
      </c>
      <c r="C60" s="215">
        <f>SUM(C61:C63)</f>
        <v>3461</v>
      </c>
      <c r="D60" s="215"/>
      <c r="E60" s="216"/>
    </row>
    <row r="61" spans="1:5" ht="15.75">
      <c r="A61" s="217" t="s">
        <v>67</v>
      </c>
      <c r="B61" s="215">
        <v>2529</v>
      </c>
      <c r="C61" s="215">
        <v>2840</v>
      </c>
      <c r="D61" s="215"/>
      <c r="E61" s="216"/>
    </row>
    <row r="62" spans="1:5" ht="15.75">
      <c r="A62" s="217" t="s">
        <v>74</v>
      </c>
      <c r="B62" s="215">
        <v>8</v>
      </c>
      <c r="C62" s="215">
        <v>30</v>
      </c>
      <c r="D62" s="215"/>
      <c r="E62" s="216"/>
    </row>
    <row r="63" spans="1:5" ht="15.75">
      <c r="A63" s="217" t="s">
        <v>106</v>
      </c>
      <c r="B63" s="215">
        <v>653</v>
      </c>
      <c r="C63" s="215">
        <v>591</v>
      </c>
      <c r="D63" s="215"/>
      <c r="E63" s="216"/>
    </row>
    <row r="64" spans="1:5" ht="15.75">
      <c r="A64" s="217" t="s">
        <v>107</v>
      </c>
      <c r="B64" s="215">
        <f>SUM(B65:B66)</f>
        <v>2199</v>
      </c>
      <c r="C64" s="215">
        <f>SUM(C65:C66)</f>
        <v>2713</v>
      </c>
      <c r="D64" s="215"/>
      <c r="E64" s="216"/>
    </row>
    <row r="65" spans="1:5" ht="15.75">
      <c r="A65" s="217" t="s">
        <v>67</v>
      </c>
      <c r="B65" s="215">
        <v>772</v>
      </c>
      <c r="C65" s="215">
        <v>863</v>
      </c>
      <c r="D65" s="215"/>
      <c r="E65" s="216"/>
    </row>
    <row r="66" spans="1:5" ht="15.75">
      <c r="A66" s="217" t="s">
        <v>108</v>
      </c>
      <c r="B66" s="215">
        <v>1427</v>
      </c>
      <c r="C66" s="215">
        <v>1850</v>
      </c>
      <c r="D66" s="215"/>
      <c r="E66" s="216"/>
    </row>
    <row r="67" spans="1:5" ht="15.75">
      <c r="A67" s="217" t="s">
        <v>109</v>
      </c>
      <c r="B67" s="215">
        <f>SUM(B68:B69)</f>
        <v>682</v>
      </c>
      <c r="C67" s="215">
        <f>SUM(C68:C69)</f>
        <v>763</v>
      </c>
      <c r="D67" s="215"/>
      <c r="E67" s="216"/>
    </row>
    <row r="68" spans="1:5" ht="15.75">
      <c r="A68" s="217" t="s">
        <v>67</v>
      </c>
      <c r="B68" s="215">
        <v>662</v>
      </c>
      <c r="C68" s="215">
        <v>750</v>
      </c>
      <c r="D68" s="215"/>
      <c r="E68" s="216"/>
    </row>
    <row r="69" spans="1:5" ht="15.75">
      <c r="A69" s="217" t="s">
        <v>110</v>
      </c>
      <c r="B69" s="215">
        <v>20</v>
      </c>
      <c r="C69" s="215">
        <v>13</v>
      </c>
      <c r="D69" s="215"/>
      <c r="E69" s="216"/>
    </row>
    <row r="70" spans="1:5" ht="15.75">
      <c r="A70" s="217" t="s">
        <v>111</v>
      </c>
      <c r="B70" s="215">
        <f>SUM(B71:B72)</f>
        <v>653</v>
      </c>
      <c r="C70" s="215">
        <f>SUM(C71:C72)</f>
        <v>681</v>
      </c>
      <c r="D70" s="215"/>
      <c r="E70" s="216"/>
    </row>
    <row r="71" spans="1:5" ht="15.75">
      <c r="A71" s="217" t="s">
        <v>67</v>
      </c>
      <c r="B71" s="215">
        <v>407</v>
      </c>
      <c r="C71" s="215">
        <v>449</v>
      </c>
      <c r="D71" s="215"/>
      <c r="E71" s="216"/>
    </row>
    <row r="72" spans="1:5" ht="15.75">
      <c r="A72" s="217" t="s">
        <v>112</v>
      </c>
      <c r="B72" s="215">
        <v>246</v>
      </c>
      <c r="C72" s="215">
        <v>232</v>
      </c>
      <c r="D72" s="215"/>
      <c r="E72" s="216"/>
    </row>
    <row r="73" spans="1:5" ht="15.75">
      <c r="A73" s="217" t="s">
        <v>113</v>
      </c>
      <c r="B73" s="215">
        <v>108</v>
      </c>
      <c r="C73" s="215">
        <v>44</v>
      </c>
      <c r="D73" s="215"/>
      <c r="E73" s="216"/>
    </row>
    <row r="74" spans="1:5" ht="15.75">
      <c r="A74" s="217" t="s">
        <v>114</v>
      </c>
      <c r="B74" s="215">
        <v>108</v>
      </c>
      <c r="C74" s="215">
        <v>44</v>
      </c>
      <c r="D74" s="215"/>
      <c r="E74" s="216"/>
    </row>
    <row r="75" spans="1:5" ht="15.75">
      <c r="A75" s="217" t="s">
        <v>115</v>
      </c>
      <c r="B75" s="215">
        <v>329</v>
      </c>
      <c r="C75" s="215">
        <v>193</v>
      </c>
      <c r="D75" s="215"/>
      <c r="E75" s="216"/>
    </row>
    <row r="76" spans="1:5" ht="15.75">
      <c r="A76" s="217" t="s">
        <v>116</v>
      </c>
      <c r="B76" s="215">
        <v>329</v>
      </c>
      <c r="C76" s="215">
        <v>193</v>
      </c>
      <c r="D76" s="215"/>
      <c r="E76" s="216"/>
    </row>
    <row r="77" spans="1:5" ht="15.75">
      <c r="A77" s="217" t="s">
        <v>117</v>
      </c>
      <c r="B77" s="215"/>
      <c r="C77" s="215">
        <v>23</v>
      </c>
      <c r="D77" s="215"/>
      <c r="E77" s="216"/>
    </row>
    <row r="78" spans="1:5" ht="15.75">
      <c r="A78" s="217" t="s">
        <v>118</v>
      </c>
      <c r="B78" s="215"/>
      <c r="C78" s="215">
        <v>23</v>
      </c>
      <c r="D78" s="215"/>
      <c r="E78" s="216"/>
    </row>
    <row r="79" spans="1:5" ht="15.75">
      <c r="A79" s="217" t="s">
        <v>119</v>
      </c>
      <c r="B79" s="215">
        <f>B80</f>
        <v>310</v>
      </c>
      <c r="C79" s="215">
        <f>C80</f>
        <v>204</v>
      </c>
      <c r="D79" s="216">
        <v>65.8</v>
      </c>
      <c r="E79" s="216">
        <v>62</v>
      </c>
    </row>
    <row r="80" spans="1:5" ht="15.75">
      <c r="A80" s="217" t="s">
        <v>120</v>
      </c>
      <c r="B80" s="215">
        <f>SUM(B81:B83)</f>
        <v>310</v>
      </c>
      <c r="C80" s="215">
        <f>SUM(C81:C83)</f>
        <v>204</v>
      </c>
      <c r="D80" s="215"/>
      <c r="E80" s="216"/>
    </row>
    <row r="81" spans="1:5" ht="15.75">
      <c r="A81" s="217" t="s">
        <v>121</v>
      </c>
      <c r="B81" s="215">
        <v>100</v>
      </c>
      <c r="C81" s="215">
        <v>72</v>
      </c>
      <c r="D81" s="215"/>
      <c r="E81" s="216"/>
    </row>
    <row r="82" spans="1:5" ht="15.75">
      <c r="A82" s="217" t="s">
        <v>122</v>
      </c>
      <c r="B82" s="215">
        <v>60</v>
      </c>
      <c r="C82" s="215"/>
      <c r="D82" s="215"/>
      <c r="E82" s="216"/>
    </row>
    <row r="83" spans="1:5" ht="15.75">
      <c r="A83" s="217" t="s">
        <v>123</v>
      </c>
      <c r="B83" s="215">
        <v>150</v>
      </c>
      <c r="C83" s="215">
        <v>132</v>
      </c>
      <c r="D83" s="215"/>
      <c r="E83" s="216"/>
    </row>
    <row r="84" spans="1:5" ht="15.75">
      <c r="A84" s="217" t="s">
        <v>124</v>
      </c>
      <c r="B84" s="215">
        <f>B85+B87+B93+B97+B101+B108</f>
        <v>31600</v>
      </c>
      <c r="C84" s="215">
        <f>C85+C87+C93+C97+C101+C108</f>
        <v>33785</v>
      </c>
      <c r="D84" s="216">
        <v>106.9</v>
      </c>
      <c r="E84" s="216">
        <v>111.1</v>
      </c>
    </row>
    <row r="85" spans="1:5" ht="15.75">
      <c r="A85" s="217" t="s">
        <v>125</v>
      </c>
      <c r="B85" s="215">
        <v>65</v>
      </c>
      <c r="C85" s="215">
        <v>30</v>
      </c>
      <c r="D85" s="215"/>
      <c r="E85" s="216"/>
    </row>
    <row r="86" spans="1:5" ht="15.75">
      <c r="A86" s="220" t="s">
        <v>126</v>
      </c>
      <c r="B86" s="215">
        <v>65</v>
      </c>
      <c r="C86" s="215">
        <v>30</v>
      </c>
      <c r="D86" s="215"/>
      <c r="E86" s="216"/>
    </row>
    <row r="87" spans="1:5" ht="15.75">
      <c r="A87" s="217" t="s">
        <v>127</v>
      </c>
      <c r="B87" s="215">
        <f>SUM(B88:B92)</f>
        <v>21618</v>
      </c>
      <c r="C87" s="215">
        <f>SUM(C88:C92)</f>
        <v>24220</v>
      </c>
      <c r="D87" s="215"/>
      <c r="E87" s="216"/>
    </row>
    <row r="88" spans="1:5" ht="15.75">
      <c r="A88" s="217" t="s">
        <v>67</v>
      </c>
      <c r="B88" s="215">
        <v>14523</v>
      </c>
      <c r="C88" s="215">
        <v>15886</v>
      </c>
      <c r="D88" s="215"/>
      <c r="E88" s="216"/>
    </row>
    <row r="89" spans="1:5" ht="15.75">
      <c r="A89" s="217" t="s">
        <v>74</v>
      </c>
      <c r="B89" s="215"/>
      <c r="C89" s="215">
        <v>60</v>
      </c>
      <c r="D89" s="215"/>
      <c r="E89" s="216"/>
    </row>
    <row r="90" spans="1:5" ht="15.75">
      <c r="A90" s="217" t="s">
        <v>128</v>
      </c>
      <c r="B90" s="215">
        <v>5490</v>
      </c>
      <c r="C90" s="215">
        <v>5847</v>
      </c>
      <c r="D90" s="215"/>
      <c r="E90" s="216"/>
    </row>
    <row r="91" spans="1:5" ht="15.75">
      <c r="A91" s="217" t="s">
        <v>129</v>
      </c>
      <c r="B91" s="215">
        <v>55</v>
      </c>
      <c r="C91" s="215">
        <v>55</v>
      </c>
      <c r="D91" s="215"/>
      <c r="E91" s="216"/>
    </row>
    <row r="92" spans="1:5" ht="15.75">
      <c r="A92" s="217" t="s">
        <v>130</v>
      </c>
      <c r="B92" s="215">
        <v>1550</v>
      </c>
      <c r="C92" s="215">
        <v>2372</v>
      </c>
      <c r="D92" s="215"/>
      <c r="E92" s="216"/>
    </row>
    <row r="93" spans="1:5" ht="15.75">
      <c r="A93" s="217" t="s">
        <v>131</v>
      </c>
      <c r="B93" s="215">
        <f>SUM(B94:B96)</f>
        <v>1953</v>
      </c>
      <c r="C93" s="215">
        <f>SUM(C94:C96)</f>
        <v>2084</v>
      </c>
      <c r="D93" s="215"/>
      <c r="E93" s="216"/>
    </row>
    <row r="94" spans="1:5" ht="15.75">
      <c r="A94" s="217" t="s">
        <v>67</v>
      </c>
      <c r="B94" s="215">
        <v>1713</v>
      </c>
      <c r="C94" s="215">
        <v>1838</v>
      </c>
      <c r="D94" s="215"/>
      <c r="E94" s="216"/>
    </row>
    <row r="95" spans="1:5" ht="15.75">
      <c r="A95" s="217" t="s">
        <v>74</v>
      </c>
      <c r="B95" s="215">
        <v>65</v>
      </c>
      <c r="C95" s="215">
        <v>65</v>
      </c>
      <c r="D95" s="215"/>
      <c r="E95" s="216"/>
    </row>
    <row r="96" spans="1:5" ht="15.75">
      <c r="A96" s="217" t="s">
        <v>132</v>
      </c>
      <c r="B96" s="215">
        <v>175</v>
      </c>
      <c r="C96" s="215">
        <v>181</v>
      </c>
      <c r="D96" s="215"/>
      <c r="E96" s="216"/>
    </row>
    <row r="97" spans="1:5" ht="15.75">
      <c r="A97" s="217" t="s">
        <v>133</v>
      </c>
      <c r="B97" s="215">
        <f>SUM(B98:B100)</f>
        <v>4827</v>
      </c>
      <c r="C97" s="215">
        <f>SUM(C98:C100)</f>
        <v>4893</v>
      </c>
      <c r="D97" s="215"/>
      <c r="E97" s="216"/>
    </row>
    <row r="98" spans="1:5" ht="15.75">
      <c r="A98" s="217" t="s">
        <v>67</v>
      </c>
      <c r="B98" s="215">
        <v>2859</v>
      </c>
      <c r="C98" s="215">
        <v>3214</v>
      </c>
      <c r="D98" s="215"/>
      <c r="E98" s="216"/>
    </row>
    <row r="99" spans="1:5" ht="15.75">
      <c r="A99" s="217" t="s">
        <v>74</v>
      </c>
      <c r="B99" s="215">
        <v>320</v>
      </c>
      <c r="C99" s="215">
        <v>310</v>
      </c>
      <c r="D99" s="215"/>
      <c r="E99" s="216"/>
    </row>
    <row r="100" spans="1:5" ht="15.75">
      <c r="A100" s="217" t="s">
        <v>134</v>
      </c>
      <c r="B100" s="215">
        <v>1648</v>
      </c>
      <c r="C100" s="215">
        <v>1369</v>
      </c>
      <c r="D100" s="215"/>
      <c r="E100" s="216"/>
    </row>
    <row r="101" spans="1:5" ht="15.75">
      <c r="A101" s="217" t="s">
        <v>135</v>
      </c>
      <c r="B101" s="215">
        <f>SUM(B102:B107)</f>
        <v>1605</v>
      </c>
      <c r="C101" s="215">
        <f>SUM(C102:C107)</f>
        <v>1757</v>
      </c>
      <c r="D101" s="215"/>
      <c r="E101" s="216"/>
    </row>
    <row r="102" spans="1:5" ht="15.75">
      <c r="A102" s="217" t="s">
        <v>67</v>
      </c>
      <c r="B102" s="215">
        <v>1221</v>
      </c>
      <c r="C102" s="215">
        <v>1370</v>
      </c>
      <c r="D102" s="215"/>
      <c r="E102" s="216"/>
    </row>
    <row r="103" spans="1:5" ht="15.75">
      <c r="A103" s="217" t="s">
        <v>136</v>
      </c>
      <c r="B103" s="215">
        <v>64</v>
      </c>
      <c r="C103" s="215">
        <v>91</v>
      </c>
      <c r="D103" s="215"/>
      <c r="E103" s="216"/>
    </row>
    <row r="104" spans="1:5" ht="15.75">
      <c r="A104" s="217" t="s">
        <v>137</v>
      </c>
      <c r="B104" s="215">
        <v>33</v>
      </c>
      <c r="C104" s="215">
        <v>33</v>
      </c>
      <c r="D104" s="215"/>
      <c r="E104" s="216"/>
    </row>
    <row r="105" spans="1:5" ht="15.75">
      <c r="A105" s="220" t="s">
        <v>138</v>
      </c>
      <c r="B105" s="215">
        <v>103</v>
      </c>
      <c r="C105" s="215">
        <v>89</v>
      </c>
      <c r="D105" s="221"/>
      <c r="E105" s="221"/>
    </row>
    <row r="106" spans="1:5" ht="15.75">
      <c r="A106" s="217" t="s">
        <v>139</v>
      </c>
      <c r="B106" s="215">
        <v>95</v>
      </c>
      <c r="C106" s="215">
        <v>114</v>
      </c>
      <c r="D106" s="215"/>
      <c r="E106" s="216"/>
    </row>
    <row r="107" spans="1:5" ht="15.75">
      <c r="A107" s="217" t="s">
        <v>140</v>
      </c>
      <c r="B107" s="215">
        <v>89</v>
      </c>
      <c r="C107" s="215">
        <v>60</v>
      </c>
      <c r="D107" s="215"/>
      <c r="E107" s="216"/>
    </row>
    <row r="108" spans="1:5" ht="15.75">
      <c r="A108" s="217" t="s">
        <v>141</v>
      </c>
      <c r="B108" s="215">
        <v>1532</v>
      </c>
      <c r="C108" s="215">
        <v>801</v>
      </c>
      <c r="D108" s="215"/>
      <c r="E108" s="216"/>
    </row>
    <row r="109" spans="1:5" ht="15.75">
      <c r="A109" s="217" t="s">
        <v>142</v>
      </c>
      <c r="B109" s="215">
        <v>1532</v>
      </c>
      <c r="C109" s="215">
        <v>801</v>
      </c>
      <c r="D109" s="215"/>
      <c r="E109" s="216"/>
    </row>
    <row r="110" spans="1:5" ht="15.75">
      <c r="A110" s="217" t="s">
        <v>143</v>
      </c>
      <c r="B110" s="215">
        <f>B111+B114+B119+B121</f>
        <v>65400</v>
      </c>
      <c r="C110" s="215">
        <f>C111+C114+C119+C121</f>
        <v>64152</v>
      </c>
      <c r="D110" s="216">
        <v>98.1</v>
      </c>
      <c r="E110" s="216">
        <v>101.4</v>
      </c>
    </row>
    <row r="111" spans="1:5" ht="15.75">
      <c r="A111" s="217" t="s">
        <v>144</v>
      </c>
      <c r="B111" s="215">
        <f>SUM(B112:B113)</f>
        <v>384</v>
      </c>
      <c r="C111" s="215">
        <f>SUM(C112:C113)</f>
        <v>405</v>
      </c>
      <c r="D111" s="215"/>
      <c r="E111" s="216"/>
    </row>
    <row r="112" spans="1:5" ht="15.75">
      <c r="A112" s="217" t="s">
        <v>67</v>
      </c>
      <c r="B112" s="215">
        <v>354</v>
      </c>
      <c r="C112" s="215">
        <v>405</v>
      </c>
      <c r="D112" s="215"/>
      <c r="E112" s="216"/>
    </row>
    <row r="113" spans="1:5" ht="15.75">
      <c r="A113" s="217" t="s">
        <v>145</v>
      </c>
      <c r="B113" s="215">
        <v>30</v>
      </c>
      <c r="C113" s="215"/>
      <c r="D113" s="215"/>
      <c r="E113" s="216"/>
    </row>
    <row r="114" spans="1:5" ht="15.75">
      <c r="A114" s="217" t="s">
        <v>146</v>
      </c>
      <c r="B114" s="215">
        <f>SUM(B115:B118)</f>
        <v>60213</v>
      </c>
      <c r="C114" s="215">
        <f>SUM(C115:C118)</f>
        <v>60395</v>
      </c>
      <c r="D114" s="215"/>
      <c r="E114" s="216"/>
    </row>
    <row r="115" spans="1:5" ht="15.75">
      <c r="A115" s="217" t="s">
        <v>147</v>
      </c>
      <c r="B115" s="215">
        <v>4518</v>
      </c>
      <c r="C115" s="215">
        <v>4988</v>
      </c>
      <c r="D115" s="215"/>
      <c r="E115" s="216"/>
    </row>
    <row r="116" spans="1:5" ht="15.75">
      <c r="A116" s="217" t="s">
        <v>148</v>
      </c>
      <c r="B116" s="215">
        <v>30007</v>
      </c>
      <c r="C116" s="215">
        <v>29569</v>
      </c>
      <c r="D116" s="215"/>
      <c r="E116" s="216"/>
    </row>
    <row r="117" spans="1:5" ht="15.75">
      <c r="A117" s="217" t="s">
        <v>149</v>
      </c>
      <c r="B117" s="215">
        <v>16939</v>
      </c>
      <c r="C117" s="215">
        <v>16773</v>
      </c>
      <c r="D117" s="215"/>
      <c r="E117" s="216"/>
    </row>
    <row r="118" spans="1:5" ht="15.75">
      <c r="A118" s="217" t="s">
        <v>150</v>
      </c>
      <c r="B118" s="215">
        <v>8749</v>
      </c>
      <c r="C118" s="215">
        <v>9065</v>
      </c>
      <c r="D118" s="215"/>
      <c r="E118" s="216"/>
    </row>
    <row r="119" spans="1:5" ht="15.75">
      <c r="A119" s="217" t="s">
        <v>151</v>
      </c>
      <c r="B119" s="215">
        <v>2993</v>
      </c>
      <c r="C119" s="215">
        <v>2974</v>
      </c>
      <c r="D119" s="215"/>
      <c r="E119" s="216"/>
    </row>
    <row r="120" spans="1:5" ht="15.75">
      <c r="A120" s="217" t="s">
        <v>152</v>
      </c>
      <c r="B120" s="215">
        <v>2993</v>
      </c>
      <c r="C120" s="215">
        <v>2974</v>
      </c>
      <c r="D120" s="215"/>
      <c r="E120" s="216"/>
    </row>
    <row r="121" spans="1:5" ht="15.75">
      <c r="A121" s="217" t="s">
        <v>153</v>
      </c>
      <c r="B121" s="215">
        <v>1810</v>
      </c>
      <c r="C121" s="215">
        <v>378</v>
      </c>
      <c r="D121" s="215"/>
      <c r="E121" s="216"/>
    </row>
    <row r="122" spans="1:5" ht="15.75">
      <c r="A122" s="217" t="s">
        <v>154</v>
      </c>
      <c r="B122" s="215">
        <v>1810</v>
      </c>
      <c r="C122" s="215">
        <v>378</v>
      </c>
      <c r="D122" s="215"/>
      <c r="E122" s="216"/>
    </row>
    <row r="123" spans="1:5" ht="15.75">
      <c r="A123" s="222" t="s">
        <v>155</v>
      </c>
      <c r="B123" s="215">
        <f>B124+B127+B130+B133</f>
        <v>11800</v>
      </c>
      <c r="C123" s="215">
        <f>C124+C127+C130+C133</f>
        <v>13362</v>
      </c>
      <c r="D123" s="216">
        <v>113.2</v>
      </c>
      <c r="E123" s="216">
        <v>115.2</v>
      </c>
    </row>
    <row r="124" spans="1:5" ht="15.75">
      <c r="A124" s="217" t="s">
        <v>156</v>
      </c>
      <c r="B124" s="215">
        <f>SUM(B125:B126)</f>
        <v>666</v>
      </c>
      <c r="C124" s="215">
        <f>SUM(C125:C126)</f>
        <v>627</v>
      </c>
      <c r="D124" s="215"/>
      <c r="E124" s="216"/>
    </row>
    <row r="125" spans="1:5" ht="15.75">
      <c r="A125" s="217" t="s">
        <v>67</v>
      </c>
      <c r="B125" s="215">
        <v>516</v>
      </c>
      <c r="C125" s="215">
        <v>627</v>
      </c>
      <c r="D125" s="215"/>
      <c r="E125" s="216"/>
    </row>
    <row r="126" spans="1:5" ht="15.75">
      <c r="A126" s="217" t="s">
        <v>157</v>
      </c>
      <c r="B126" s="215">
        <v>150</v>
      </c>
      <c r="C126" s="215"/>
      <c r="D126" s="215"/>
      <c r="E126" s="216"/>
    </row>
    <row r="127" spans="1:5" ht="15.75">
      <c r="A127" s="217" t="s">
        <v>158</v>
      </c>
      <c r="B127" s="215">
        <f>SUM(B128:B129)</f>
        <v>3380</v>
      </c>
      <c r="C127" s="215">
        <f>SUM(C128:C129)</f>
        <v>2253</v>
      </c>
      <c r="D127" s="215"/>
      <c r="E127" s="216"/>
    </row>
    <row r="128" spans="1:5" ht="15.75">
      <c r="A128" s="217" t="s">
        <v>159</v>
      </c>
      <c r="B128" s="215">
        <v>50</v>
      </c>
      <c r="C128" s="215">
        <v>120</v>
      </c>
      <c r="D128" s="215"/>
      <c r="E128" s="216"/>
    </row>
    <row r="129" spans="1:5" ht="15.75">
      <c r="A129" s="217" t="s">
        <v>160</v>
      </c>
      <c r="B129" s="215">
        <v>3330</v>
      </c>
      <c r="C129" s="215">
        <v>2133</v>
      </c>
      <c r="D129" s="215"/>
      <c r="E129" s="216"/>
    </row>
    <row r="130" spans="1:5" ht="15.75">
      <c r="A130" s="217" t="s">
        <v>161</v>
      </c>
      <c r="B130" s="215">
        <f>SUM(B131:B132)</f>
        <v>100</v>
      </c>
      <c r="C130" s="215">
        <f>SUM(C131:C132)</f>
        <v>170</v>
      </c>
      <c r="D130" s="215"/>
      <c r="E130" s="216"/>
    </row>
    <row r="131" spans="1:5" ht="15.75">
      <c r="A131" s="217" t="s">
        <v>162</v>
      </c>
      <c r="B131" s="215">
        <v>100</v>
      </c>
      <c r="C131" s="215">
        <v>130</v>
      </c>
      <c r="D131" s="215"/>
      <c r="E131" s="216"/>
    </row>
    <row r="132" spans="1:5" ht="15.75">
      <c r="A132" s="217" t="s">
        <v>163</v>
      </c>
      <c r="B132" s="215"/>
      <c r="C132" s="215">
        <v>40</v>
      </c>
      <c r="D132" s="215"/>
      <c r="E132" s="216"/>
    </row>
    <row r="133" spans="1:5" ht="15.75">
      <c r="A133" s="217" t="s">
        <v>164</v>
      </c>
      <c r="B133" s="215">
        <v>7654</v>
      </c>
      <c r="C133" s="215">
        <v>10312</v>
      </c>
      <c r="D133" s="215"/>
      <c r="E133" s="216"/>
    </row>
    <row r="134" spans="1:5" ht="15.75">
      <c r="A134" s="217" t="s">
        <v>165</v>
      </c>
      <c r="B134" s="215">
        <v>7654</v>
      </c>
      <c r="C134" s="215">
        <v>10312</v>
      </c>
      <c r="D134" s="215"/>
      <c r="E134" s="216"/>
    </row>
    <row r="135" spans="1:5" ht="15.75">
      <c r="A135" s="222" t="s">
        <v>166</v>
      </c>
      <c r="B135" s="215">
        <f>B136+B142+B145+B147+B149</f>
        <v>7700</v>
      </c>
      <c r="C135" s="215">
        <f>C136+C142+C145+C147+C149</f>
        <v>6298</v>
      </c>
      <c r="D135" s="216">
        <v>81.8</v>
      </c>
      <c r="E135" s="216">
        <v>83.1</v>
      </c>
    </row>
    <row r="136" spans="1:5" ht="15.75">
      <c r="A136" s="217" t="s">
        <v>167</v>
      </c>
      <c r="B136" s="215">
        <f>SUM(B137:B141)</f>
        <v>2982</v>
      </c>
      <c r="C136" s="215">
        <f>SUM(C137:C141)</f>
        <v>2872</v>
      </c>
      <c r="D136" s="215"/>
      <c r="E136" s="216"/>
    </row>
    <row r="137" spans="1:5" ht="15.75">
      <c r="A137" s="217" t="s">
        <v>67</v>
      </c>
      <c r="B137" s="215">
        <v>860</v>
      </c>
      <c r="C137" s="215">
        <v>979</v>
      </c>
      <c r="D137" s="215"/>
      <c r="E137" s="216"/>
    </row>
    <row r="138" spans="1:5" ht="15.75">
      <c r="A138" s="217" t="s">
        <v>168</v>
      </c>
      <c r="B138" s="215">
        <v>321</v>
      </c>
      <c r="C138" s="215">
        <v>332</v>
      </c>
      <c r="D138" s="215"/>
      <c r="E138" s="216"/>
    </row>
    <row r="139" spans="1:5" ht="15.75">
      <c r="A139" s="217" t="s">
        <v>169</v>
      </c>
      <c r="B139" s="215">
        <v>484</v>
      </c>
      <c r="C139" s="215">
        <v>516</v>
      </c>
      <c r="D139" s="215"/>
      <c r="E139" s="216"/>
    </row>
    <row r="140" spans="1:5" ht="15.75">
      <c r="A140" s="217" t="s">
        <v>170</v>
      </c>
      <c r="B140" s="215">
        <v>60</v>
      </c>
      <c r="C140" s="215">
        <v>27</v>
      </c>
      <c r="D140" s="215"/>
      <c r="E140" s="216"/>
    </row>
    <row r="141" spans="1:5" ht="15.75">
      <c r="A141" s="217" t="s">
        <v>171</v>
      </c>
      <c r="B141" s="215">
        <v>1257</v>
      </c>
      <c r="C141" s="215">
        <v>1018</v>
      </c>
      <c r="D141" s="215"/>
      <c r="E141" s="216"/>
    </row>
    <row r="142" spans="1:5" ht="15.75">
      <c r="A142" s="217" t="s">
        <v>172</v>
      </c>
      <c r="B142" s="215">
        <f>SUM(B143:B144)</f>
        <v>260</v>
      </c>
      <c r="C142" s="215">
        <f>SUM(C143:C144)</f>
        <v>54</v>
      </c>
      <c r="D142" s="215"/>
      <c r="E142" s="216"/>
    </row>
    <row r="143" spans="1:5" ht="15.75">
      <c r="A143" s="217" t="s">
        <v>173</v>
      </c>
      <c r="B143" s="215">
        <v>260</v>
      </c>
      <c r="C143" s="215">
        <v>24</v>
      </c>
      <c r="D143" s="215"/>
      <c r="E143" s="216"/>
    </row>
    <row r="144" spans="1:5" ht="15.75">
      <c r="A144" s="217" t="s">
        <v>174</v>
      </c>
      <c r="B144" s="215"/>
      <c r="C144" s="215">
        <v>30</v>
      </c>
      <c r="D144" s="215"/>
      <c r="E144" s="216"/>
    </row>
    <row r="145" spans="1:5" ht="15.75">
      <c r="A145" s="217" t="s">
        <v>175</v>
      </c>
      <c r="B145" s="215">
        <v>132</v>
      </c>
      <c r="C145" s="215">
        <v>134</v>
      </c>
      <c r="D145" s="215"/>
      <c r="E145" s="216"/>
    </row>
    <row r="146" spans="1:5" ht="15.75">
      <c r="A146" s="217" t="s">
        <v>176</v>
      </c>
      <c r="B146" s="215">
        <v>132</v>
      </c>
      <c r="C146" s="215">
        <v>134</v>
      </c>
      <c r="D146" s="215"/>
      <c r="E146" s="216"/>
    </row>
    <row r="147" spans="1:5" ht="15.75">
      <c r="A147" s="217" t="s">
        <v>177</v>
      </c>
      <c r="B147" s="215"/>
      <c r="C147" s="215">
        <v>54</v>
      </c>
      <c r="D147" s="215"/>
      <c r="E147" s="216"/>
    </row>
    <row r="148" spans="1:5" ht="15.75">
      <c r="A148" s="217" t="s">
        <v>178</v>
      </c>
      <c r="B148" s="215"/>
      <c r="C148" s="215">
        <v>54</v>
      </c>
      <c r="D148" s="215"/>
      <c r="E148" s="216"/>
    </row>
    <row r="149" spans="1:5" ht="15.75">
      <c r="A149" s="217" t="s">
        <v>179</v>
      </c>
      <c r="B149" s="215">
        <f>SUM(B150:B152)</f>
        <v>4326</v>
      </c>
      <c r="C149" s="215">
        <f>SUM(C150:C152)</f>
        <v>3184</v>
      </c>
      <c r="D149" s="215"/>
      <c r="E149" s="216"/>
    </row>
    <row r="150" spans="1:5" ht="15.75">
      <c r="A150" s="217" t="s">
        <v>180</v>
      </c>
      <c r="B150" s="215">
        <v>966</v>
      </c>
      <c r="C150" s="215">
        <v>681</v>
      </c>
      <c r="D150" s="215"/>
      <c r="E150" s="216"/>
    </row>
    <row r="151" spans="1:5" ht="15.75">
      <c r="A151" s="217" t="s">
        <v>181</v>
      </c>
      <c r="B151" s="215">
        <v>250</v>
      </c>
      <c r="C151" s="215">
        <v>103</v>
      </c>
      <c r="D151" s="215"/>
      <c r="E151" s="216"/>
    </row>
    <row r="152" spans="1:5" ht="15.75">
      <c r="A152" s="217" t="s">
        <v>182</v>
      </c>
      <c r="B152" s="215">
        <v>3110</v>
      </c>
      <c r="C152" s="215">
        <v>2400</v>
      </c>
      <c r="D152" s="215"/>
      <c r="E152" s="216"/>
    </row>
    <row r="153" spans="1:5" ht="15.75">
      <c r="A153" s="222" t="s">
        <v>183</v>
      </c>
      <c r="B153" s="215">
        <f>B154+B159+B164+B168+B170+B175+B182+B189+B195+B198+B201+B203+B205+B207+B209+B213</f>
        <v>39100</v>
      </c>
      <c r="C153" s="215">
        <f>C154+C159+C164+C168+C170+C175+C182+C189+C195+C198+C201+C203+C205+C207+C209+C213</f>
        <v>40688</v>
      </c>
      <c r="D153" s="216">
        <v>104.1</v>
      </c>
      <c r="E153" s="216">
        <v>119.9</v>
      </c>
    </row>
    <row r="154" spans="1:5" ht="15.75">
      <c r="A154" s="217" t="s">
        <v>184</v>
      </c>
      <c r="B154" s="215">
        <f>SUM(B155:B158)</f>
        <v>2055</v>
      </c>
      <c r="C154" s="215">
        <f>SUM(C155:C158)</f>
        <v>1856</v>
      </c>
      <c r="D154" s="215"/>
      <c r="E154" s="216"/>
    </row>
    <row r="155" spans="1:5" ht="15.75">
      <c r="A155" s="217" t="s">
        <v>67</v>
      </c>
      <c r="B155" s="215">
        <v>995</v>
      </c>
      <c r="C155" s="215">
        <v>1171</v>
      </c>
      <c r="D155" s="215"/>
      <c r="E155" s="216"/>
    </row>
    <row r="156" spans="1:5" ht="15.75">
      <c r="A156" s="217" t="s">
        <v>185</v>
      </c>
      <c r="B156" s="215">
        <v>2</v>
      </c>
      <c r="C156" s="215">
        <v>2</v>
      </c>
      <c r="D156" s="215"/>
      <c r="E156" s="216"/>
    </row>
    <row r="157" spans="1:5" ht="15.75">
      <c r="A157" s="217" t="s">
        <v>186</v>
      </c>
      <c r="B157" s="215">
        <v>85</v>
      </c>
      <c r="C157" s="215">
        <v>12</v>
      </c>
      <c r="D157" s="215"/>
      <c r="E157" s="216"/>
    </row>
    <row r="158" spans="1:5" ht="15.75">
      <c r="A158" s="217" t="s">
        <v>187</v>
      </c>
      <c r="B158" s="215">
        <v>973</v>
      </c>
      <c r="C158" s="215">
        <v>671</v>
      </c>
      <c r="D158" s="215"/>
      <c r="E158" s="216"/>
    </row>
    <row r="159" spans="1:5" ht="15.75">
      <c r="A159" s="217" t="s">
        <v>188</v>
      </c>
      <c r="B159" s="215">
        <f>SUM(B160:B163)</f>
        <v>770</v>
      </c>
      <c r="C159" s="215">
        <f>SUM(C160:C163)</f>
        <v>876</v>
      </c>
      <c r="D159" s="215"/>
      <c r="E159" s="216"/>
    </row>
    <row r="160" spans="1:5" ht="15.75">
      <c r="A160" s="217" t="s">
        <v>67</v>
      </c>
      <c r="B160" s="215">
        <v>495</v>
      </c>
      <c r="C160" s="215">
        <v>572</v>
      </c>
      <c r="D160" s="215"/>
      <c r="E160" s="216"/>
    </row>
    <row r="161" spans="1:5" ht="15.75">
      <c r="A161" s="217" t="s">
        <v>189</v>
      </c>
      <c r="B161" s="215">
        <v>14</v>
      </c>
      <c r="C161" s="215">
        <v>14</v>
      </c>
      <c r="D161" s="215"/>
      <c r="E161" s="216"/>
    </row>
    <row r="162" spans="1:5" ht="15.75">
      <c r="A162" s="217" t="s">
        <v>190</v>
      </c>
      <c r="B162" s="215">
        <v>100</v>
      </c>
      <c r="C162" s="215">
        <v>20</v>
      </c>
      <c r="D162" s="215"/>
      <c r="E162" s="216"/>
    </row>
    <row r="163" spans="1:5" ht="15.75">
      <c r="A163" s="217" t="s">
        <v>191</v>
      </c>
      <c r="B163" s="215">
        <v>161</v>
      </c>
      <c r="C163" s="215">
        <v>270</v>
      </c>
      <c r="D163" s="215"/>
      <c r="E163" s="216"/>
    </row>
    <row r="164" spans="1:5" ht="15.75">
      <c r="A164" s="217" t="s">
        <v>192</v>
      </c>
      <c r="B164" s="215">
        <f>SUM(B165:B167)</f>
        <v>16463</v>
      </c>
      <c r="C164" s="215">
        <f>SUM(C165:C167)</f>
        <v>17291</v>
      </c>
      <c r="D164" s="215"/>
      <c r="E164" s="216"/>
    </row>
    <row r="165" spans="1:5" ht="15.75">
      <c r="A165" s="217" t="s">
        <v>193</v>
      </c>
      <c r="B165" s="215">
        <v>8305</v>
      </c>
      <c r="C165" s="215">
        <v>8793</v>
      </c>
      <c r="D165" s="215"/>
      <c r="E165" s="216"/>
    </row>
    <row r="166" spans="1:5" ht="15.75">
      <c r="A166" s="217" t="s">
        <v>194</v>
      </c>
      <c r="B166" s="215">
        <v>3958</v>
      </c>
      <c r="C166" s="215">
        <v>4298</v>
      </c>
      <c r="D166" s="215"/>
      <c r="E166" s="216"/>
    </row>
    <row r="167" spans="1:5" ht="15.75">
      <c r="A167" s="217" t="s">
        <v>195</v>
      </c>
      <c r="B167" s="215">
        <v>4200</v>
      </c>
      <c r="C167" s="215">
        <v>4200</v>
      </c>
      <c r="D167" s="221"/>
      <c r="E167" s="221"/>
    </row>
    <row r="168" spans="1:5" ht="15.75">
      <c r="A168" s="217" t="s">
        <v>196</v>
      </c>
      <c r="B168" s="215">
        <v>700</v>
      </c>
      <c r="C168" s="215">
        <v>1094</v>
      </c>
      <c r="D168" s="215"/>
      <c r="E168" s="216"/>
    </row>
    <row r="169" spans="1:5" ht="15.75">
      <c r="A169" s="217" t="s">
        <v>197</v>
      </c>
      <c r="B169" s="215">
        <v>700</v>
      </c>
      <c r="C169" s="215">
        <v>1094</v>
      </c>
      <c r="D169" s="215"/>
      <c r="E169" s="216"/>
    </row>
    <row r="170" spans="1:5" ht="15.75">
      <c r="A170" s="217" t="s">
        <v>198</v>
      </c>
      <c r="B170" s="215">
        <f>SUM(B171:B174)</f>
        <v>2070</v>
      </c>
      <c r="C170" s="215">
        <f>SUM(C171:C174)</f>
        <v>2358</v>
      </c>
      <c r="D170" s="215"/>
      <c r="E170" s="216"/>
    </row>
    <row r="171" spans="1:5" ht="15.75">
      <c r="A171" s="217" t="s">
        <v>199</v>
      </c>
      <c r="B171" s="215">
        <v>60</v>
      </c>
      <c r="C171" s="215">
        <v>198</v>
      </c>
      <c r="D171" s="215"/>
      <c r="E171" s="216"/>
    </row>
    <row r="172" spans="1:5" ht="15.75">
      <c r="A172" s="217" t="s">
        <v>200</v>
      </c>
      <c r="B172" s="215">
        <v>400</v>
      </c>
      <c r="C172" s="215">
        <v>714</v>
      </c>
      <c r="D172" s="215"/>
      <c r="E172" s="216"/>
    </row>
    <row r="173" spans="1:5" ht="15.75">
      <c r="A173" s="217" t="s">
        <v>201</v>
      </c>
      <c r="B173" s="215">
        <v>1500</v>
      </c>
      <c r="C173" s="215">
        <v>1392</v>
      </c>
      <c r="D173" s="215"/>
      <c r="E173" s="216"/>
    </row>
    <row r="174" spans="1:5" ht="15.75">
      <c r="A174" s="217" t="s">
        <v>202</v>
      </c>
      <c r="B174" s="215">
        <v>110</v>
      </c>
      <c r="C174" s="215">
        <v>54</v>
      </c>
      <c r="D174" s="215"/>
      <c r="E174" s="216"/>
    </row>
    <row r="175" spans="1:5" ht="15.75">
      <c r="A175" s="217" t="s">
        <v>203</v>
      </c>
      <c r="B175" s="215">
        <f>SUM(B176:B181)</f>
        <v>1645</v>
      </c>
      <c r="C175" s="215">
        <f>SUM(C176:C181)</f>
        <v>1433</v>
      </c>
      <c r="D175" s="215"/>
      <c r="E175" s="216"/>
    </row>
    <row r="176" spans="1:5" ht="15.75">
      <c r="A176" s="217" t="s">
        <v>204</v>
      </c>
      <c r="B176" s="215">
        <v>700</v>
      </c>
      <c r="C176" s="215">
        <v>574</v>
      </c>
      <c r="D176" s="215"/>
      <c r="E176" s="216"/>
    </row>
    <row r="177" spans="1:5" ht="15.75">
      <c r="A177" s="217" t="s">
        <v>205</v>
      </c>
      <c r="B177" s="215">
        <v>300</v>
      </c>
      <c r="C177" s="215">
        <v>546</v>
      </c>
      <c r="D177" s="215"/>
      <c r="E177" s="216"/>
    </row>
    <row r="178" spans="1:5" ht="15.75">
      <c r="A178" s="217" t="s">
        <v>206</v>
      </c>
      <c r="B178" s="215">
        <v>210</v>
      </c>
      <c r="C178" s="215">
        <v>133</v>
      </c>
      <c r="D178" s="215"/>
      <c r="E178" s="216"/>
    </row>
    <row r="179" spans="1:5" ht="15.75">
      <c r="A179" s="217" t="s">
        <v>207</v>
      </c>
      <c r="B179" s="215">
        <v>50</v>
      </c>
      <c r="C179" s="215">
        <v>12</v>
      </c>
      <c r="D179" s="215"/>
      <c r="E179" s="216"/>
    </row>
    <row r="180" spans="1:5" ht="15.75">
      <c r="A180" s="217" t="s">
        <v>208</v>
      </c>
      <c r="B180" s="215">
        <v>15</v>
      </c>
      <c r="C180" s="215"/>
      <c r="D180" s="215"/>
      <c r="E180" s="216"/>
    </row>
    <row r="181" spans="1:5" ht="15.75">
      <c r="A181" s="217" t="s">
        <v>209</v>
      </c>
      <c r="B181" s="215">
        <v>370</v>
      </c>
      <c r="C181" s="215">
        <v>168</v>
      </c>
      <c r="D181" s="215"/>
      <c r="E181" s="216"/>
    </row>
    <row r="182" spans="1:5" ht="15.75">
      <c r="A182" s="217" t="s">
        <v>210</v>
      </c>
      <c r="B182" s="215">
        <f>SUM(B183:B188)</f>
        <v>1590</v>
      </c>
      <c r="C182" s="215">
        <f>SUM(C183:C188)</f>
        <v>2630</v>
      </c>
      <c r="D182" s="215"/>
      <c r="E182" s="216"/>
    </row>
    <row r="183" spans="1:5" ht="15.75">
      <c r="A183" s="217" t="s">
        <v>211</v>
      </c>
      <c r="B183" s="215">
        <v>320</v>
      </c>
      <c r="C183" s="215">
        <v>436</v>
      </c>
      <c r="D183" s="215"/>
      <c r="E183" s="216"/>
    </row>
    <row r="184" spans="1:5" ht="15.75">
      <c r="A184" s="217" t="s">
        <v>212</v>
      </c>
      <c r="B184" s="215">
        <v>650</v>
      </c>
      <c r="C184" s="215">
        <v>733</v>
      </c>
      <c r="D184" s="215"/>
      <c r="E184" s="216"/>
    </row>
    <row r="185" spans="1:5" ht="15.75">
      <c r="A185" s="217" t="s">
        <v>213</v>
      </c>
      <c r="B185" s="215">
        <v>90</v>
      </c>
      <c r="C185" s="215">
        <v>89</v>
      </c>
      <c r="D185" s="215"/>
      <c r="E185" s="216"/>
    </row>
    <row r="186" spans="1:5" ht="15.75">
      <c r="A186" s="217" t="s">
        <v>214</v>
      </c>
      <c r="B186" s="215">
        <v>210</v>
      </c>
      <c r="C186" s="215">
        <v>213</v>
      </c>
      <c r="D186" s="215"/>
      <c r="E186" s="216"/>
    </row>
    <row r="187" spans="1:5" ht="15.75">
      <c r="A187" s="217" t="s">
        <v>215</v>
      </c>
      <c r="B187" s="215">
        <v>320</v>
      </c>
      <c r="C187" s="215">
        <v>1151</v>
      </c>
      <c r="D187" s="215"/>
      <c r="E187" s="216"/>
    </row>
    <row r="188" spans="1:5" ht="15.75">
      <c r="A188" s="217" t="s">
        <v>216</v>
      </c>
      <c r="B188" s="221"/>
      <c r="C188" s="215">
        <v>8</v>
      </c>
      <c r="D188" s="221"/>
      <c r="E188" s="221"/>
    </row>
    <row r="189" spans="1:5" ht="15.75">
      <c r="A189" s="217" t="s">
        <v>217</v>
      </c>
      <c r="B189" s="215">
        <f>SUM(B190:B194)</f>
        <v>4814</v>
      </c>
      <c r="C189" s="215">
        <f>SUM(C190:C194)</f>
        <v>3776</v>
      </c>
      <c r="D189" s="215"/>
      <c r="E189" s="216"/>
    </row>
    <row r="190" spans="1:5" ht="15.75">
      <c r="A190" s="217" t="s">
        <v>67</v>
      </c>
      <c r="B190" s="215">
        <v>260</v>
      </c>
      <c r="C190" s="215">
        <v>304</v>
      </c>
      <c r="D190" s="215"/>
      <c r="E190" s="216"/>
    </row>
    <row r="191" spans="1:5" ht="15.75">
      <c r="A191" s="217" t="s">
        <v>218</v>
      </c>
      <c r="B191" s="215">
        <v>30</v>
      </c>
      <c r="C191" s="215">
        <v>39</v>
      </c>
      <c r="D191" s="215"/>
      <c r="E191" s="216"/>
    </row>
    <row r="192" spans="1:5" ht="15.75">
      <c r="A192" s="217" t="s">
        <v>219</v>
      </c>
      <c r="B192" s="215">
        <v>170</v>
      </c>
      <c r="C192" s="215">
        <v>180</v>
      </c>
      <c r="D192" s="215"/>
      <c r="E192" s="216"/>
    </row>
    <row r="193" spans="1:5" ht="15.75">
      <c r="A193" s="217" t="s">
        <v>220</v>
      </c>
      <c r="B193" s="215">
        <v>2700</v>
      </c>
      <c r="C193" s="215">
        <v>158</v>
      </c>
      <c r="D193" s="215"/>
      <c r="E193" s="216"/>
    </row>
    <row r="194" spans="1:5" ht="15.75">
      <c r="A194" s="217" t="s">
        <v>221</v>
      </c>
      <c r="B194" s="215">
        <v>1654</v>
      </c>
      <c r="C194" s="215">
        <v>3095</v>
      </c>
      <c r="D194" s="215"/>
      <c r="E194" s="216"/>
    </row>
    <row r="195" spans="1:5" ht="15.75">
      <c r="A195" s="217" t="s">
        <v>222</v>
      </c>
      <c r="B195" s="215">
        <f>SUM(B196:B197)</f>
        <v>70</v>
      </c>
      <c r="C195" s="215">
        <f>SUM(C196:C197)</f>
        <v>85</v>
      </c>
      <c r="D195" s="215"/>
      <c r="E195" s="216"/>
    </row>
    <row r="196" spans="1:5" ht="15.75">
      <c r="A196" s="217" t="s">
        <v>67</v>
      </c>
      <c r="B196" s="215">
        <v>66</v>
      </c>
      <c r="C196" s="215">
        <v>81</v>
      </c>
      <c r="D196" s="215"/>
      <c r="E196" s="216"/>
    </row>
    <row r="197" spans="1:5" ht="15.75">
      <c r="A197" s="217" t="s">
        <v>223</v>
      </c>
      <c r="B197" s="215">
        <v>4</v>
      </c>
      <c r="C197" s="215">
        <v>4</v>
      </c>
      <c r="D197" s="215"/>
      <c r="E197" s="216"/>
    </row>
    <row r="198" spans="1:5" ht="15.75">
      <c r="A198" s="217" t="s">
        <v>224</v>
      </c>
      <c r="B198" s="215">
        <f>SUM(B199:B200)</f>
        <v>1960</v>
      </c>
      <c r="C198" s="215">
        <f>SUM(C199:C200)</f>
        <v>1399</v>
      </c>
      <c r="D198" s="215"/>
      <c r="E198" s="216"/>
    </row>
    <row r="199" spans="1:5" ht="15.75">
      <c r="A199" s="217" t="s">
        <v>225</v>
      </c>
      <c r="B199" s="215">
        <v>260</v>
      </c>
      <c r="C199" s="215">
        <v>450</v>
      </c>
      <c r="D199" s="215"/>
      <c r="E199" s="216"/>
    </row>
    <row r="200" spans="1:5" ht="15.75">
      <c r="A200" s="217" t="s">
        <v>226</v>
      </c>
      <c r="B200" s="215">
        <v>1700</v>
      </c>
      <c r="C200" s="215">
        <v>949</v>
      </c>
      <c r="D200" s="215"/>
      <c r="E200" s="216"/>
    </row>
    <row r="201" spans="1:5" ht="15.75">
      <c r="A201" s="217" t="s">
        <v>227</v>
      </c>
      <c r="B201" s="215">
        <v>200</v>
      </c>
      <c r="C201" s="215">
        <v>238</v>
      </c>
      <c r="D201" s="215"/>
      <c r="E201" s="216"/>
    </row>
    <row r="202" spans="1:5" ht="15.75">
      <c r="A202" s="217" t="s">
        <v>228</v>
      </c>
      <c r="B202" s="215">
        <v>200</v>
      </c>
      <c r="C202" s="215">
        <v>238</v>
      </c>
      <c r="D202" s="215"/>
      <c r="E202" s="216"/>
    </row>
    <row r="203" spans="1:5" ht="15.75">
      <c r="A203" s="217" t="s">
        <v>229</v>
      </c>
      <c r="B203" s="215">
        <v>40</v>
      </c>
      <c r="C203" s="215">
        <v>30</v>
      </c>
      <c r="D203" s="215"/>
      <c r="E203" s="216"/>
    </row>
    <row r="204" spans="1:5" ht="15.75">
      <c r="A204" s="217" t="s">
        <v>230</v>
      </c>
      <c r="B204" s="215">
        <v>40</v>
      </c>
      <c r="C204" s="215">
        <v>30</v>
      </c>
      <c r="D204" s="215"/>
      <c r="E204" s="216"/>
    </row>
    <row r="205" spans="1:5" ht="15.75">
      <c r="A205" s="217" t="s">
        <v>231</v>
      </c>
      <c r="B205" s="215">
        <v>360</v>
      </c>
      <c r="C205" s="215">
        <v>107</v>
      </c>
      <c r="D205" s="215"/>
      <c r="E205" s="216"/>
    </row>
    <row r="206" spans="1:5" ht="15.75">
      <c r="A206" s="217" t="s">
        <v>232</v>
      </c>
      <c r="B206" s="215">
        <v>360</v>
      </c>
      <c r="C206" s="215">
        <v>107</v>
      </c>
      <c r="D206" s="215"/>
      <c r="E206" s="216"/>
    </row>
    <row r="207" spans="1:5" ht="15.75">
      <c r="A207" s="217" t="s">
        <v>233</v>
      </c>
      <c r="B207" s="215">
        <v>10</v>
      </c>
      <c r="C207" s="215"/>
      <c r="D207" s="215"/>
      <c r="E207" s="216"/>
    </row>
    <row r="208" spans="1:5" ht="15.75">
      <c r="A208" s="217" t="s">
        <v>234</v>
      </c>
      <c r="B208" s="215">
        <v>10</v>
      </c>
      <c r="C208" s="215"/>
      <c r="D208" s="215"/>
      <c r="E208" s="216"/>
    </row>
    <row r="209" spans="1:5" ht="15.75">
      <c r="A209" s="217" t="s">
        <v>235</v>
      </c>
      <c r="B209" s="215">
        <f>SUM(B210:B212)</f>
        <v>453</v>
      </c>
      <c r="C209" s="215">
        <f>SUM(C210:C212)</f>
        <v>500</v>
      </c>
      <c r="D209" s="215"/>
      <c r="E209" s="216"/>
    </row>
    <row r="210" spans="1:5" ht="15.75">
      <c r="A210" s="217" t="s">
        <v>67</v>
      </c>
      <c r="B210" s="215">
        <v>183</v>
      </c>
      <c r="C210" s="215">
        <v>215</v>
      </c>
      <c r="D210" s="215"/>
      <c r="E210" s="216"/>
    </row>
    <row r="211" spans="1:5" ht="15.75">
      <c r="A211" s="217" t="s">
        <v>236</v>
      </c>
      <c r="B211" s="215">
        <v>150</v>
      </c>
      <c r="C211" s="215">
        <v>149</v>
      </c>
      <c r="D211" s="215"/>
      <c r="E211" s="216"/>
    </row>
    <row r="212" spans="1:5" ht="15.75">
      <c r="A212" s="217" t="s">
        <v>237</v>
      </c>
      <c r="B212" s="215">
        <v>120</v>
      </c>
      <c r="C212" s="215">
        <v>136</v>
      </c>
      <c r="D212" s="215"/>
      <c r="E212" s="216"/>
    </row>
    <row r="213" spans="1:5" ht="15.75">
      <c r="A213" s="217" t="s">
        <v>238</v>
      </c>
      <c r="B213" s="215">
        <v>5900</v>
      </c>
      <c r="C213" s="215">
        <v>7015</v>
      </c>
      <c r="D213" s="215"/>
      <c r="E213" s="216"/>
    </row>
    <row r="214" spans="1:5" ht="15.75">
      <c r="A214" s="217" t="s">
        <v>239</v>
      </c>
      <c r="B214" s="215">
        <v>5900</v>
      </c>
      <c r="C214" s="215">
        <v>7015</v>
      </c>
      <c r="D214" s="215"/>
      <c r="E214" s="216"/>
    </row>
    <row r="215" spans="1:5" ht="15.75">
      <c r="A215" s="222" t="s">
        <v>240</v>
      </c>
      <c r="B215" s="215">
        <f>B216+B219+B223+B227+B233+B235+B239+B244+B246+B249+B251</f>
        <v>28100</v>
      </c>
      <c r="C215" s="215">
        <f>C216+C219+C223+C227+C233+C235+C239+C244+C246+C249+C251</f>
        <v>28651</v>
      </c>
      <c r="D215" s="216">
        <v>102</v>
      </c>
      <c r="E215" s="216">
        <v>106.3</v>
      </c>
    </row>
    <row r="216" spans="1:5" ht="15.75">
      <c r="A216" s="217" t="s">
        <v>241</v>
      </c>
      <c r="B216" s="215">
        <f>SUM(B217:B218)</f>
        <v>1221</v>
      </c>
      <c r="C216" s="215">
        <f>SUM(C217:C218)</f>
        <v>1624</v>
      </c>
      <c r="D216" s="215"/>
      <c r="E216" s="216"/>
    </row>
    <row r="217" spans="1:5" ht="15.75">
      <c r="A217" s="217" t="s">
        <v>67</v>
      </c>
      <c r="B217" s="215">
        <v>961</v>
      </c>
      <c r="C217" s="215">
        <v>1378</v>
      </c>
      <c r="D217" s="215"/>
      <c r="E217" s="216"/>
    </row>
    <row r="218" spans="1:5" ht="15.75">
      <c r="A218" s="217" t="s">
        <v>242</v>
      </c>
      <c r="B218" s="215">
        <v>260</v>
      </c>
      <c r="C218" s="215">
        <v>246</v>
      </c>
      <c r="D218" s="215"/>
      <c r="E218" s="216"/>
    </row>
    <row r="219" spans="1:5" ht="15.75">
      <c r="A219" s="217" t="s">
        <v>243</v>
      </c>
      <c r="B219" s="215">
        <f>SUM(B220:B222)</f>
        <v>1730</v>
      </c>
      <c r="C219" s="215">
        <f>SUM(C220:C222)</f>
        <v>1557</v>
      </c>
      <c r="D219" s="215"/>
      <c r="E219" s="216"/>
    </row>
    <row r="220" spans="1:5" ht="15.75">
      <c r="A220" s="217" t="s">
        <v>244</v>
      </c>
      <c r="B220" s="215">
        <v>1200</v>
      </c>
      <c r="C220" s="215">
        <v>1245</v>
      </c>
      <c r="D220" s="215"/>
      <c r="E220" s="216"/>
    </row>
    <row r="221" spans="1:5" ht="15.75">
      <c r="A221" s="217" t="s">
        <v>245</v>
      </c>
      <c r="B221" s="215">
        <v>370</v>
      </c>
      <c r="C221" s="215">
        <v>312</v>
      </c>
      <c r="D221" s="215"/>
      <c r="E221" s="216"/>
    </row>
    <row r="222" spans="1:5" ht="15.75">
      <c r="A222" s="217" t="s">
        <v>246</v>
      </c>
      <c r="B222" s="215">
        <v>160</v>
      </c>
      <c r="C222" s="215"/>
      <c r="D222" s="215"/>
      <c r="E222" s="216"/>
    </row>
    <row r="223" spans="1:5" ht="15.75">
      <c r="A223" s="217" t="s">
        <v>247</v>
      </c>
      <c r="B223" s="215">
        <f>SUM(B224:B226)</f>
        <v>6600</v>
      </c>
      <c r="C223" s="215">
        <f>SUM(C224:C226)</f>
        <v>4682</v>
      </c>
      <c r="D223" s="215"/>
      <c r="E223" s="216"/>
    </row>
    <row r="224" spans="1:5" ht="15.75">
      <c r="A224" s="217" t="s">
        <v>248</v>
      </c>
      <c r="B224" s="215">
        <v>1300</v>
      </c>
      <c r="C224" s="215">
        <v>710</v>
      </c>
      <c r="D224" s="215"/>
      <c r="E224" s="216"/>
    </row>
    <row r="225" spans="1:5" ht="15.75">
      <c r="A225" s="217" t="s">
        <v>249</v>
      </c>
      <c r="B225" s="215">
        <v>4800</v>
      </c>
      <c r="C225" s="215">
        <v>3159</v>
      </c>
      <c r="D225" s="215"/>
      <c r="E225" s="216"/>
    </row>
    <row r="226" spans="1:5" ht="15.75">
      <c r="A226" s="217" t="s">
        <v>250</v>
      </c>
      <c r="B226" s="215">
        <v>500</v>
      </c>
      <c r="C226" s="215">
        <v>813</v>
      </c>
      <c r="D226" s="215"/>
      <c r="E226" s="216"/>
    </row>
    <row r="227" spans="1:5" ht="15.75">
      <c r="A227" s="217" t="s">
        <v>251</v>
      </c>
      <c r="B227" s="215">
        <f>SUM(B228:B232)</f>
        <v>3987</v>
      </c>
      <c r="C227" s="215">
        <f>SUM(C228:C232)</f>
        <v>5947</v>
      </c>
      <c r="D227" s="215"/>
      <c r="E227" s="216"/>
    </row>
    <row r="228" spans="1:5" ht="15.75">
      <c r="A228" s="217" t="s">
        <v>252</v>
      </c>
      <c r="B228" s="215">
        <v>687</v>
      </c>
      <c r="C228" s="215">
        <v>845</v>
      </c>
      <c r="D228" s="215"/>
      <c r="E228" s="216"/>
    </row>
    <row r="229" spans="1:5" ht="15.75">
      <c r="A229" s="217" t="s">
        <v>253</v>
      </c>
      <c r="B229" s="215">
        <v>484</v>
      </c>
      <c r="C229" s="215">
        <v>552</v>
      </c>
      <c r="D229" s="215"/>
      <c r="E229" s="216"/>
    </row>
    <row r="230" spans="1:5" ht="15.75">
      <c r="A230" s="217" t="s">
        <v>254</v>
      </c>
      <c r="B230" s="215">
        <v>2236</v>
      </c>
      <c r="C230" s="215">
        <v>4247</v>
      </c>
      <c r="D230" s="215"/>
      <c r="E230" s="216"/>
    </row>
    <row r="231" spans="1:5" ht="15.75">
      <c r="A231" s="217" t="s">
        <v>255</v>
      </c>
      <c r="B231" s="215">
        <v>400</v>
      </c>
      <c r="C231" s="215">
        <v>172</v>
      </c>
      <c r="D231" s="215"/>
      <c r="E231" s="216"/>
    </row>
    <row r="232" spans="1:5" ht="15.75">
      <c r="A232" s="217" t="s">
        <v>256</v>
      </c>
      <c r="B232" s="215">
        <v>180</v>
      </c>
      <c r="C232" s="215">
        <v>131</v>
      </c>
      <c r="D232" s="215"/>
      <c r="E232" s="216"/>
    </row>
    <row r="233" spans="1:5" ht="15.75">
      <c r="A233" s="217" t="s">
        <v>257</v>
      </c>
      <c r="B233" s="215">
        <v>5</v>
      </c>
      <c r="C233" s="215">
        <v>5</v>
      </c>
      <c r="D233" s="215"/>
      <c r="E233" s="216"/>
    </row>
    <row r="234" spans="1:5" ht="15.75">
      <c r="A234" s="217" t="s">
        <v>258</v>
      </c>
      <c r="B234" s="215">
        <v>5</v>
      </c>
      <c r="C234" s="215">
        <v>5</v>
      </c>
      <c r="D234" s="215"/>
      <c r="E234" s="216"/>
    </row>
    <row r="235" spans="1:5" ht="15.75">
      <c r="A235" s="217" t="s">
        <v>259</v>
      </c>
      <c r="B235" s="215">
        <f>SUM(B236:B238)</f>
        <v>1649</v>
      </c>
      <c r="C235" s="215">
        <f>SUM(C236:C238)</f>
        <v>1791</v>
      </c>
      <c r="D235" s="215"/>
      <c r="E235" s="216"/>
    </row>
    <row r="236" spans="1:5" ht="15.75">
      <c r="A236" s="217" t="s">
        <v>260</v>
      </c>
      <c r="B236" s="215">
        <v>325</v>
      </c>
      <c r="C236" s="215">
        <v>384</v>
      </c>
      <c r="D236" s="215"/>
      <c r="E236" s="216"/>
    </row>
    <row r="237" spans="1:5" ht="15.75">
      <c r="A237" s="217" t="s">
        <v>261</v>
      </c>
      <c r="B237" s="215">
        <v>1250</v>
      </c>
      <c r="C237" s="215">
        <v>1359</v>
      </c>
      <c r="D237" s="215"/>
      <c r="E237" s="216"/>
    </row>
    <row r="238" spans="1:5" ht="15.75">
      <c r="A238" s="217" t="s">
        <v>262</v>
      </c>
      <c r="B238" s="215">
        <v>74</v>
      </c>
      <c r="C238" s="215">
        <v>48</v>
      </c>
      <c r="D238" s="215"/>
      <c r="E238" s="216"/>
    </row>
    <row r="239" spans="1:5" ht="15.75">
      <c r="A239" s="217" t="s">
        <v>263</v>
      </c>
      <c r="B239" s="215">
        <f>SUM(B240:B243)</f>
        <v>3315</v>
      </c>
      <c r="C239" s="215">
        <f>SUM(C240:C243)</f>
        <v>3358</v>
      </c>
      <c r="D239" s="215"/>
      <c r="E239" s="216"/>
    </row>
    <row r="240" spans="1:5" ht="15.75">
      <c r="A240" s="217" t="s">
        <v>264</v>
      </c>
      <c r="B240" s="215">
        <v>1624</v>
      </c>
      <c r="C240" s="215">
        <v>1807</v>
      </c>
      <c r="D240" s="215"/>
      <c r="E240" s="216"/>
    </row>
    <row r="241" spans="1:5" ht="15.75">
      <c r="A241" s="217" t="s">
        <v>265</v>
      </c>
      <c r="B241" s="215">
        <v>231</v>
      </c>
      <c r="C241" s="215">
        <v>531</v>
      </c>
      <c r="D241" s="215"/>
      <c r="E241" s="216"/>
    </row>
    <row r="242" spans="1:5" ht="15.75">
      <c r="A242" s="217" t="s">
        <v>266</v>
      </c>
      <c r="B242" s="215">
        <v>800</v>
      </c>
      <c r="C242" s="215">
        <v>911</v>
      </c>
      <c r="D242" s="215"/>
      <c r="E242" s="216"/>
    </row>
    <row r="243" spans="1:5" ht="15.75">
      <c r="A243" s="217" t="s">
        <v>267</v>
      </c>
      <c r="B243" s="215">
        <v>660</v>
      </c>
      <c r="C243" s="215">
        <v>109</v>
      </c>
      <c r="D243" s="215"/>
      <c r="E243" s="216" t="s">
        <v>268</v>
      </c>
    </row>
    <row r="244" spans="1:5" ht="15.75">
      <c r="A244" s="217" t="s">
        <v>269</v>
      </c>
      <c r="B244" s="215">
        <v>1800</v>
      </c>
      <c r="C244" s="215">
        <v>1907</v>
      </c>
      <c r="D244" s="215"/>
      <c r="E244" s="216"/>
    </row>
    <row r="245" spans="1:5" ht="15.75">
      <c r="A245" s="217" t="s">
        <v>270</v>
      </c>
      <c r="B245" s="215">
        <v>1800</v>
      </c>
      <c r="C245" s="215">
        <v>1907</v>
      </c>
      <c r="D245" s="215"/>
      <c r="E245" s="216"/>
    </row>
    <row r="246" spans="1:5" ht="15.75">
      <c r="A246" s="217" t="s">
        <v>271</v>
      </c>
      <c r="B246" s="215">
        <f>SUM(B247:B248)</f>
        <v>901</v>
      </c>
      <c r="C246" s="215">
        <f>SUM(C247:C248)</f>
        <v>423</v>
      </c>
      <c r="D246" s="215"/>
      <c r="E246" s="216"/>
    </row>
    <row r="247" spans="1:5" ht="15.75">
      <c r="A247" s="217" t="s">
        <v>272</v>
      </c>
      <c r="B247" s="215">
        <v>900</v>
      </c>
      <c r="C247" s="215">
        <v>423</v>
      </c>
      <c r="D247" s="215"/>
      <c r="E247" s="216"/>
    </row>
    <row r="248" spans="1:5" ht="15.75">
      <c r="A248" s="217" t="s">
        <v>273</v>
      </c>
      <c r="B248" s="215">
        <v>1</v>
      </c>
      <c r="C248" s="215"/>
      <c r="D248" s="215"/>
      <c r="E248" s="216"/>
    </row>
    <row r="249" spans="1:5" ht="15.75">
      <c r="A249" s="217" t="s">
        <v>274</v>
      </c>
      <c r="B249" s="215">
        <v>120</v>
      </c>
      <c r="C249" s="215">
        <f>C250</f>
        <v>79</v>
      </c>
      <c r="D249" s="215"/>
      <c r="E249" s="216"/>
    </row>
    <row r="250" spans="1:5" ht="15.75">
      <c r="A250" s="217" t="s">
        <v>275</v>
      </c>
      <c r="B250" s="215">
        <v>120</v>
      </c>
      <c r="C250" s="215">
        <v>79</v>
      </c>
      <c r="D250" s="215"/>
      <c r="E250" s="216"/>
    </row>
    <row r="251" spans="1:5" ht="15.75">
      <c r="A251" s="217" t="s">
        <v>276</v>
      </c>
      <c r="B251" s="215">
        <v>6772</v>
      </c>
      <c r="C251" s="215">
        <v>7278</v>
      </c>
      <c r="D251" s="215"/>
      <c r="E251" s="216"/>
    </row>
    <row r="252" spans="1:5" ht="15.75">
      <c r="A252" s="217" t="s">
        <v>277</v>
      </c>
      <c r="B252" s="215">
        <v>6772</v>
      </c>
      <c r="C252" s="215">
        <v>7278</v>
      </c>
      <c r="D252" s="215"/>
      <c r="E252" s="216"/>
    </row>
    <row r="253" spans="1:5" ht="15.75">
      <c r="A253" s="222" t="s">
        <v>278</v>
      </c>
      <c r="B253" s="215">
        <f>B254+B257+B260+B262+B264</f>
        <v>3050</v>
      </c>
      <c r="C253" s="215">
        <f>C254+C257+C260+C262+C264</f>
        <v>9111</v>
      </c>
      <c r="D253" s="216">
        <v>298.7</v>
      </c>
      <c r="E253" s="216">
        <v>99.8</v>
      </c>
    </row>
    <row r="254" spans="1:5" ht="15.75">
      <c r="A254" s="217" t="s">
        <v>279</v>
      </c>
      <c r="B254" s="215">
        <f>SUM(B255:B256)</f>
        <v>1050</v>
      </c>
      <c r="C254" s="215">
        <f>SUM(C255:C256)</f>
        <v>1254</v>
      </c>
      <c r="D254" s="215"/>
      <c r="E254" s="216"/>
    </row>
    <row r="255" spans="1:5" ht="15.75">
      <c r="A255" s="217" t="s">
        <v>67</v>
      </c>
      <c r="B255" s="215">
        <v>830</v>
      </c>
      <c r="C255" s="215">
        <v>951</v>
      </c>
      <c r="D255" s="215"/>
      <c r="E255" s="216"/>
    </row>
    <row r="256" spans="1:5" ht="15.75">
      <c r="A256" s="217" t="s">
        <v>280</v>
      </c>
      <c r="B256" s="215">
        <v>220</v>
      </c>
      <c r="C256" s="215">
        <v>303</v>
      </c>
      <c r="D256" s="215"/>
      <c r="E256" s="216"/>
    </row>
    <row r="257" spans="1:5" ht="15.75">
      <c r="A257" s="217" t="s">
        <v>281</v>
      </c>
      <c r="B257" s="215">
        <f>SUM(B258:B259)</f>
        <v>400</v>
      </c>
      <c r="C257" s="215">
        <f>SUM(C258:C259)</f>
        <v>104</v>
      </c>
      <c r="D257" s="215"/>
      <c r="E257" s="216"/>
    </row>
    <row r="258" spans="1:5" ht="15.75">
      <c r="A258" s="217" t="s">
        <v>282</v>
      </c>
      <c r="B258" s="215">
        <v>400</v>
      </c>
      <c r="C258" s="215">
        <v>43</v>
      </c>
      <c r="D258" s="215"/>
      <c r="E258" s="216"/>
    </row>
    <row r="259" spans="1:5" ht="15.75">
      <c r="A259" s="217" t="s">
        <v>283</v>
      </c>
      <c r="B259" s="215"/>
      <c r="C259" s="215">
        <v>61</v>
      </c>
      <c r="D259" s="215"/>
      <c r="E259" s="216"/>
    </row>
    <row r="260" spans="1:5" ht="15.75">
      <c r="A260" s="217" t="s">
        <v>284</v>
      </c>
      <c r="B260" s="215"/>
      <c r="C260" s="215">
        <v>20</v>
      </c>
      <c r="D260" s="215"/>
      <c r="E260" s="216"/>
    </row>
    <row r="261" spans="1:5" ht="15.75">
      <c r="A261" s="217" t="s">
        <v>285</v>
      </c>
      <c r="B261" s="215"/>
      <c r="C261" s="215">
        <v>20</v>
      </c>
      <c r="D261" s="215"/>
      <c r="E261" s="216"/>
    </row>
    <row r="262" spans="1:5" ht="15.75">
      <c r="A262" s="217" t="s">
        <v>286</v>
      </c>
      <c r="B262" s="215"/>
      <c r="C262" s="215">
        <v>7</v>
      </c>
      <c r="D262" s="215"/>
      <c r="E262" s="216"/>
    </row>
    <row r="263" spans="1:5" ht="15.75">
      <c r="A263" s="217" t="s">
        <v>287</v>
      </c>
      <c r="B263" s="215"/>
      <c r="C263" s="215">
        <v>7</v>
      </c>
      <c r="D263" s="215"/>
      <c r="E263" s="216"/>
    </row>
    <row r="264" spans="1:5" ht="15.75">
      <c r="A264" s="217" t="s">
        <v>288</v>
      </c>
      <c r="B264" s="215">
        <v>1600</v>
      </c>
      <c r="C264" s="215">
        <v>7726</v>
      </c>
      <c r="D264" s="215"/>
      <c r="E264" s="216"/>
    </row>
    <row r="265" spans="1:5" ht="15.75">
      <c r="A265" s="217" t="s">
        <v>289</v>
      </c>
      <c r="B265" s="215">
        <v>1600</v>
      </c>
      <c r="C265" s="215">
        <v>7726</v>
      </c>
      <c r="D265" s="215"/>
      <c r="E265" s="216"/>
    </row>
    <row r="266" spans="1:5" ht="15.75">
      <c r="A266" s="222" t="s">
        <v>290</v>
      </c>
      <c r="B266" s="215">
        <f>B267+B271+B273+B275+B277</f>
        <v>23500</v>
      </c>
      <c r="C266" s="215">
        <f>C267+C271+C273+C275+C277</f>
        <v>22115</v>
      </c>
      <c r="D266" s="216">
        <v>94.1</v>
      </c>
      <c r="E266" s="216">
        <v>68.4</v>
      </c>
    </row>
    <row r="267" spans="1:5" ht="15.75">
      <c r="A267" s="217" t="s">
        <v>291</v>
      </c>
      <c r="B267" s="215">
        <f>SUM(B268:B270)</f>
        <v>6566</v>
      </c>
      <c r="C267" s="215">
        <f>SUM(C268:C270)</f>
        <v>6862</v>
      </c>
      <c r="D267" s="215"/>
      <c r="E267" s="216"/>
    </row>
    <row r="268" spans="1:5" ht="15.75">
      <c r="A268" s="217" t="s">
        <v>67</v>
      </c>
      <c r="B268" s="215">
        <v>1254</v>
      </c>
      <c r="C268" s="215">
        <v>1462</v>
      </c>
      <c r="D268" s="215"/>
      <c r="E268" s="216"/>
    </row>
    <row r="269" spans="1:5" ht="15.75">
      <c r="A269" s="217" t="s">
        <v>292</v>
      </c>
      <c r="B269" s="215">
        <v>2130</v>
      </c>
      <c r="C269" s="215">
        <v>2149</v>
      </c>
      <c r="D269" s="215"/>
      <c r="E269" s="216"/>
    </row>
    <row r="270" spans="1:5" ht="15.75">
      <c r="A270" s="217" t="s">
        <v>293</v>
      </c>
      <c r="B270" s="215">
        <v>3182</v>
      </c>
      <c r="C270" s="215">
        <v>3251</v>
      </c>
      <c r="D270" s="215"/>
      <c r="E270" s="216"/>
    </row>
    <row r="271" spans="1:5" ht="15.75">
      <c r="A271" s="217" t="s">
        <v>294</v>
      </c>
      <c r="B271" s="215">
        <v>73</v>
      </c>
      <c r="C271" s="215">
        <v>37</v>
      </c>
      <c r="D271" s="215"/>
      <c r="E271" s="216"/>
    </row>
    <row r="272" spans="1:5" ht="15.75">
      <c r="A272" s="217" t="s">
        <v>295</v>
      </c>
      <c r="B272" s="215">
        <v>73</v>
      </c>
      <c r="C272" s="215">
        <v>37</v>
      </c>
      <c r="D272" s="215"/>
      <c r="E272" s="216"/>
    </row>
    <row r="273" spans="1:5" ht="15.75">
      <c r="A273" s="217" t="s">
        <v>296</v>
      </c>
      <c r="B273" s="215">
        <v>40</v>
      </c>
      <c r="C273" s="215"/>
      <c r="D273" s="215"/>
      <c r="E273" s="216"/>
    </row>
    <row r="274" spans="1:5" ht="15.75">
      <c r="A274" s="217" t="s">
        <v>297</v>
      </c>
      <c r="B274" s="215">
        <v>40</v>
      </c>
      <c r="C274" s="215"/>
      <c r="D274" s="215"/>
      <c r="E274" s="216"/>
    </row>
    <row r="275" spans="1:5" ht="15.75">
      <c r="A275" s="217" t="s">
        <v>298</v>
      </c>
      <c r="B275" s="215">
        <v>9852</v>
      </c>
      <c r="C275" s="215">
        <v>7962</v>
      </c>
      <c r="D275" s="215"/>
      <c r="E275" s="216"/>
    </row>
    <row r="276" spans="1:5" ht="15.75">
      <c r="A276" s="217" t="s">
        <v>299</v>
      </c>
      <c r="B276" s="215">
        <v>9852</v>
      </c>
      <c r="C276" s="215">
        <v>7962</v>
      </c>
      <c r="D276" s="215"/>
      <c r="E276" s="216"/>
    </row>
    <row r="277" spans="1:5" ht="15.75">
      <c r="A277" s="217" t="s">
        <v>300</v>
      </c>
      <c r="B277" s="215">
        <v>6969</v>
      </c>
      <c r="C277" s="215">
        <v>7254</v>
      </c>
      <c r="D277" s="215"/>
      <c r="E277" s="216"/>
    </row>
    <row r="278" spans="1:5" ht="15.75">
      <c r="A278" s="217" t="s">
        <v>301</v>
      </c>
      <c r="B278" s="215">
        <v>6969</v>
      </c>
      <c r="C278" s="215">
        <v>7254</v>
      </c>
      <c r="D278" s="215"/>
      <c r="E278" s="216"/>
    </row>
    <row r="279" spans="1:5" ht="15.75">
      <c r="A279" s="222" t="s">
        <v>302</v>
      </c>
      <c r="B279" s="215">
        <f>B280+B291+B293+B299+B304+B306</f>
        <v>87600</v>
      </c>
      <c r="C279" s="215">
        <f>C280+C291+C293+C299+C304+C306</f>
        <v>87898</v>
      </c>
      <c r="D279" s="216">
        <v>100.3</v>
      </c>
      <c r="E279" s="216">
        <v>100.4</v>
      </c>
    </row>
    <row r="280" spans="1:5" ht="15.75">
      <c r="A280" s="217" t="s">
        <v>303</v>
      </c>
      <c r="B280" s="215">
        <f>SUM(B281:B290)</f>
        <v>40572</v>
      </c>
      <c r="C280" s="215">
        <f>SUM(C281:C290)</f>
        <v>43710</v>
      </c>
      <c r="D280" s="215"/>
      <c r="E280" s="216"/>
    </row>
    <row r="281" spans="1:5" ht="15.75">
      <c r="A281" s="217" t="s">
        <v>67</v>
      </c>
      <c r="B281" s="215">
        <v>2603</v>
      </c>
      <c r="C281" s="215">
        <v>3121</v>
      </c>
      <c r="D281" s="215"/>
      <c r="E281" s="216"/>
    </row>
    <row r="282" spans="1:5" ht="15.75">
      <c r="A282" s="217" t="s">
        <v>304</v>
      </c>
      <c r="B282" s="215">
        <v>200</v>
      </c>
      <c r="C282" s="215">
        <v>129</v>
      </c>
      <c r="D282" s="215"/>
      <c r="E282" s="216"/>
    </row>
    <row r="283" spans="1:5" ht="15.75">
      <c r="A283" s="217" t="s">
        <v>305</v>
      </c>
      <c r="B283" s="215">
        <v>15</v>
      </c>
      <c r="C283" s="215">
        <v>15</v>
      </c>
      <c r="D283" s="215"/>
      <c r="E283" s="216"/>
    </row>
    <row r="284" spans="1:5" ht="15.75">
      <c r="A284" s="217" t="s">
        <v>306</v>
      </c>
      <c r="B284" s="215">
        <v>160</v>
      </c>
      <c r="C284" s="215">
        <v>171</v>
      </c>
      <c r="D284" s="215"/>
      <c r="E284" s="216"/>
    </row>
    <row r="285" spans="1:5" ht="15.75">
      <c r="A285" s="217" t="s">
        <v>307</v>
      </c>
      <c r="B285" s="215"/>
      <c r="C285" s="215">
        <v>324</v>
      </c>
      <c r="D285" s="215"/>
      <c r="E285" s="216"/>
    </row>
    <row r="286" spans="1:5" ht="15.75">
      <c r="A286" s="217" t="s">
        <v>308</v>
      </c>
      <c r="B286" s="215">
        <v>487</v>
      </c>
      <c r="C286" s="215">
        <v>366</v>
      </c>
      <c r="D286" s="215"/>
      <c r="E286" s="216"/>
    </row>
    <row r="287" spans="1:5" ht="15.75">
      <c r="A287" s="217" t="s">
        <v>309</v>
      </c>
      <c r="B287" s="215"/>
      <c r="C287" s="215">
        <v>9</v>
      </c>
      <c r="D287" s="215"/>
      <c r="E287" s="216"/>
    </row>
    <row r="288" spans="1:5" ht="15.75">
      <c r="A288" s="217" t="s">
        <v>310</v>
      </c>
      <c r="B288" s="215">
        <v>20918</v>
      </c>
      <c r="C288" s="215">
        <v>222</v>
      </c>
      <c r="D288" s="215"/>
      <c r="E288" s="216"/>
    </row>
    <row r="289" spans="1:5" ht="15.75">
      <c r="A289" s="217" t="s">
        <v>311</v>
      </c>
      <c r="B289" s="215"/>
      <c r="C289" s="215">
        <v>66</v>
      </c>
      <c r="D289" s="215"/>
      <c r="E289" s="216"/>
    </row>
    <row r="290" spans="1:5" ht="15.75">
      <c r="A290" s="217" t="s">
        <v>312</v>
      </c>
      <c r="B290" s="215">
        <v>16189</v>
      </c>
      <c r="C290" s="215">
        <v>39287</v>
      </c>
      <c r="D290" s="215"/>
      <c r="E290" s="216"/>
    </row>
    <row r="291" spans="1:5" ht="15.75">
      <c r="A291" s="217" t="s">
        <v>313</v>
      </c>
      <c r="B291" s="215">
        <f>SUM(B292:B292)</f>
        <v>1852</v>
      </c>
      <c r="C291" s="215">
        <f>SUM(C292:C292)</f>
        <v>2524</v>
      </c>
      <c r="D291" s="215"/>
      <c r="E291" s="216"/>
    </row>
    <row r="292" spans="1:5" ht="15.75">
      <c r="A292" s="217" t="s">
        <v>314</v>
      </c>
      <c r="B292" s="215">
        <v>1852</v>
      </c>
      <c r="C292" s="215">
        <v>2524</v>
      </c>
      <c r="D292" s="215"/>
      <c r="E292" s="216"/>
    </row>
    <row r="293" spans="1:5" ht="15.75">
      <c r="A293" s="217" t="s">
        <v>315</v>
      </c>
      <c r="B293" s="215">
        <f>SUM(B294:B298)</f>
        <v>27222</v>
      </c>
      <c r="C293" s="215">
        <f>SUM(C294:C298)</f>
        <v>24539</v>
      </c>
      <c r="D293" s="215"/>
      <c r="E293" s="216"/>
    </row>
    <row r="294" spans="1:5" ht="15.75">
      <c r="A294" s="217" t="s">
        <v>67</v>
      </c>
      <c r="B294" s="215">
        <v>740</v>
      </c>
      <c r="C294" s="215">
        <v>919</v>
      </c>
      <c r="D294" s="215"/>
      <c r="E294" s="216"/>
    </row>
    <row r="295" spans="1:5" ht="15.75">
      <c r="A295" s="217" t="s">
        <v>316</v>
      </c>
      <c r="B295" s="215"/>
      <c r="C295" s="215">
        <v>349</v>
      </c>
      <c r="D295" s="215"/>
      <c r="E295" s="216"/>
    </row>
    <row r="296" spans="1:5" ht="15.75">
      <c r="A296" s="217" t="s">
        <v>317</v>
      </c>
      <c r="B296" s="215"/>
      <c r="C296" s="215">
        <v>214</v>
      </c>
      <c r="D296" s="215"/>
      <c r="E296" s="216"/>
    </row>
    <row r="297" spans="1:5" ht="15.75">
      <c r="A297" s="217" t="s">
        <v>318</v>
      </c>
      <c r="B297" s="215"/>
      <c r="C297" s="215">
        <v>537</v>
      </c>
      <c r="D297" s="215"/>
      <c r="E297" s="216"/>
    </row>
    <row r="298" spans="1:5" ht="15.75">
      <c r="A298" s="217" t="s">
        <v>319</v>
      </c>
      <c r="B298" s="215">
        <v>26482</v>
      </c>
      <c r="C298" s="215">
        <v>22520</v>
      </c>
      <c r="D298" s="215"/>
      <c r="E298" s="216"/>
    </row>
    <row r="299" spans="1:5" ht="15.75">
      <c r="A299" s="217" t="s">
        <v>320</v>
      </c>
      <c r="B299" s="215">
        <f>SUM(B300:B303)</f>
        <v>9692</v>
      </c>
      <c r="C299" s="215">
        <f>SUM(C300:C303)</f>
        <v>8749</v>
      </c>
      <c r="D299" s="215"/>
      <c r="E299" s="216"/>
    </row>
    <row r="300" spans="1:5" ht="15.75">
      <c r="A300" s="220" t="s">
        <v>321</v>
      </c>
      <c r="B300" s="215">
        <v>2338</v>
      </c>
      <c r="C300" s="215">
        <v>2502</v>
      </c>
      <c r="D300" s="215"/>
      <c r="E300" s="216"/>
    </row>
    <row r="301" spans="1:5" ht="15.75">
      <c r="A301" s="217" t="s">
        <v>322</v>
      </c>
      <c r="B301" s="215">
        <v>4494</v>
      </c>
      <c r="C301" s="215">
        <v>3015</v>
      </c>
      <c r="D301" s="215"/>
      <c r="E301" s="216"/>
    </row>
    <row r="302" spans="1:5" ht="15.75">
      <c r="A302" s="217" t="s">
        <v>323</v>
      </c>
      <c r="B302" s="215"/>
      <c r="C302" s="215">
        <v>112</v>
      </c>
      <c r="D302" s="215"/>
      <c r="E302" s="216"/>
    </row>
    <row r="303" spans="1:5" ht="15.75">
      <c r="A303" s="217" t="s">
        <v>324</v>
      </c>
      <c r="B303" s="215">
        <v>2860</v>
      </c>
      <c r="C303" s="215">
        <v>3120</v>
      </c>
      <c r="D303" s="215"/>
      <c r="E303" s="216"/>
    </row>
    <row r="304" spans="1:5" ht="15.75">
      <c r="A304" s="217" t="s">
        <v>325</v>
      </c>
      <c r="B304" s="215">
        <v>124</v>
      </c>
      <c r="C304" s="215">
        <v>108</v>
      </c>
      <c r="D304" s="215"/>
      <c r="E304" s="216"/>
    </row>
    <row r="305" spans="1:5" ht="15.75">
      <c r="A305" s="217" t="s">
        <v>326</v>
      </c>
      <c r="B305" s="215">
        <v>124</v>
      </c>
      <c r="C305" s="215">
        <v>108</v>
      </c>
      <c r="D305" s="215"/>
      <c r="E305" s="216"/>
    </row>
    <row r="306" spans="1:5" ht="15.75">
      <c r="A306" s="217" t="s">
        <v>327</v>
      </c>
      <c r="B306" s="215">
        <v>8138</v>
      </c>
      <c r="C306" s="215">
        <v>8268</v>
      </c>
      <c r="D306" s="215"/>
      <c r="E306" s="216"/>
    </row>
    <row r="307" spans="1:5" ht="15.75">
      <c r="A307" s="217" t="s">
        <v>328</v>
      </c>
      <c r="B307" s="215">
        <v>8138</v>
      </c>
      <c r="C307" s="215">
        <v>8268</v>
      </c>
      <c r="D307" s="215"/>
      <c r="E307" s="216"/>
    </row>
    <row r="308" spans="1:5" ht="15.75">
      <c r="A308" s="222" t="s">
        <v>329</v>
      </c>
      <c r="B308" s="215">
        <f>B309+B315+B320+B322</f>
        <v>19900</v>
      </c>
      <c r="C308" s="215">
        <f>C309+C315+C320+C322</f>
        <v>13635</v>
      </c>
      <c r="D308" s="216">
        <v>68.5</v>
      </c>
      <c r="E308" s="216">
        <v>66.2</v>
      </c>
    </row>
    <row r="309" spans="1:5" ht="15.75">
      <c r="A309" s="217" t="s">
        <v>330</v>
      </c>
      <c r="B309" s="215">
        <f>SUM(B310:B314)</f>
        <v>17991</v>
      </c>
      <c r="C309" s="215">
        <f>SUM(C310:C314)</f>
        <v>11800</v>
      </c>
      <c r="D309" s="215"/>
      <c r="E309" s="216"/>
    </row>
    <row r="310" spans="1:5" ht="15.75">
      <c r="A310" s="217" t="s">
        <v>67</v>
      </c>
      <c r="B310" s="215">
        <v>558</v>
      </c>
      <c r="C310" s="215">
        <v>602</v>
      </c>
      <c r="D310" s="215"/>
      <c r="E310" s="216"/>
    </row>
    <row r="311" spans="1:5" ht="15.75">
      <c r="A311" s="217" t="s">
        <v>331</v>
      </c>
      <c r="B311" s="215">
        <v>538</v>
      </c>
      <c r="C311" s="215"/>
      <c r="D311" s="215"/>
      <c r="E311" s="216"/>
    </row>
    <row r="312" spans="1:5" ht="15.75">
      <c r="A312" s="217" t="s">
        <v>332</v>
      </c>
      <c r="B312" s="215"/>
      <c r="C312" s="215">
        <v>719</v>
      </c>
      <c r="D312" s="215"/>
      <c r="E312" s="216"/>
    </row>
    <row r="313" spans="1:5" ht="15.75">
      <c r="A313" s="217" t="s">
        <v>333</v>
      </c>
      <c r="B313" s="215">
        <v>9</v>
      </c>
      <c r="C313" s="215">
        <v>9</v>
      </c>
      <c r="D313" s="215"/>
      <c r="E313" s="216"/>
    </row>
    <row r="314" spans="1:5" ht="15.75">
      <c r="A314" s="217" t="s">
        <v>334</v>
      </c>
      <c r="B314" s="215">
        <v>16886</v>
      </c>
      <c r="C314" s="215">
        <v>10470</v>
      </c>
      <c r="D314" s="215"/>
      <c r="E314" s="216"/>
    </row>
    <row r="315" spans="1:5" ht="15.75">
      <c r="A315" s="217" t="s">
        <v>335</v>
      </c>
      <c r="B315" s="215">
        <f>SUM(B316:B319)</f>
        <v>1132</v>
      </c>
      <c r="C315" s="215">
        <f>SUM(C316:C319)</f>
        <v>1700</v>
      </c>
      <c r="D315" s="215"/>
      <c r="E315" s="216"/>
    </row>
    <row r="316" spans="1:5" ht="15.75">
      <c r="A316" s="217" t="s">
        <v>336</v>
      </c>
      <c r="B316" s="215"/>
      <c r="C316" s="215">
        <v>1</v>
      </c>
      <c r="D316" s="215"/>
      <c r="E316" s="216"/>
    </row>
    <row r="317" spans="1:5" ht="15.75">
      <c r="A317" s="217" t="s">
        <v>337</v>
      </c>
      <c r="B317" s="215">
        <v>370</v>
      </c>
      <c r="C317" s="215">
        <v>814</v>
      </c>
      <c r="D317" s="215"/>
      <c r="E317" s="216"/>
    </row>
    <row r="318" spans="1:5" ht="15.75">
      <c r="A318" s="217" t="s">
        <v>338</v>
      </c>
      <c r="B318" s="215">
        <v>762</v>
      </c>
      <c r="C318" s="215">
        <v>689</v>
      </c>
      <c r="D318" s="215"/>
      <c r="E318" s="216"/>
    </row>
    <row r="319" spans="1:5" ht="15.75">
      <c r="A319" s="217" t="s">
        <v>339</v>
      </c>
      <c r="B319" s="215"/>
      <c r="C319" s="215">
        <v>196</v>
      </c>
      <c r="D319" s="215"/>
      <c r="E319" s="216"/>
    </row>
    <row r="320" spans="1:5" ht="15.75">
      <c r="A320" s="217" t="s">
        <v>340</v>
      </c>
      <c r="B320" s="215">
        <v>277</v>
      </c>
      <c r="C320" s="215">
        <v>135</v>
      </c>
      <c r="D320" s="215"/>
      <c r="E320" s="216"/>
    </row>
    <row r="321" spans="1:5" ht="15.75">
      <c r="A321" s="217" t="s">
        <v>341</v>
      </c>
      <c r="B321" s="215">
        <v>277</v>
      </c>
      <c r="C321" s="215">
        <v>135</v>
      </c>
      <c r="D321" s="215"/>
      <c r="E321" s="216"/>
    </row>
    <row r="322" spans="1:5" ht="15.75">
      <c r="A322" s="217" t="s">
        <v>342</v>
      </c>
      <c r="B322" s="215">
        <v>500</v>
      </c>
      <c r="C322" s="215"/>
      <c r="D322" s="215"/>
      <c r="E322" s="216"/>
    </row>
    <row r="323" spans="1:5" ht="15.75">
      <c r="A323" s="217" t="s">
        <v>343</v>
      </c>
      <c r="B323" s="215">
        <v>500</v>
      </c>
      <c r="C323" s="215"/>
      <c r="D323" s="215"/>
      <c r="E323" s="216"/>
    </row>
    <row r="324" spans="1:5" ht="15.75">
      <c r="A324" s="222" t="s">
        <v>344</v>
      </c>
      <c r="B324" s="215">
        <f>B325+B327+B331+B334</f>
        <v>4250</v>
      </c>
      <c r="C324" s="215">
        <f>C325+C327+C331+C334</f>
        <v>3980</v>
      </c>
      <c r="D324" s="216">
        <v>93.6</v>
      </c>
      <c r="E324" s="216">
        <v>40.9</v>
      </c>
    </row>
    <row r="325" spans="1:5" ht="15.75">
      <c r="A325" s="217" t="s">
        <v>345</v>
      </c>
      <c r="B325" s="215"/>
      <c r="C325" s="215">
        <v>205</v>
      </c>
      <c r="D325" s="215"/>
      <c r="E325" s="216"/>
    </row>
    <row r="326" spans="1:5" ht="15.75">
      <c r="A326" s="217" t="s">
        <v>346</v>
      </c>
      <c r="B326" s="215"/>
      <c r="C326" s="215">
        <v>205</v>
      </c>
      <c r="D326" s="215"/>
      <c r="E326" s="216"/>
    </row>
    <row r="327" spans="1:5" ht="15.75">
      <c r="A327" s="217" t="s">
        <v>347</v>
      </c>
      <c r="B327" s="215">
        <f>SUM(B328:B330)</f>
        <v>2340</v>
      </c>
      <c r="C327" s="215">
        <f>SUM(C328:C330)</f>
        <v>2483</v>
      </c>
      <c r="D327" s="215"/>
      <c r="E327" s="216"/>
    </row>
    <row r="328" spans="1:5" ht="15.75">
      <c r="A328" s="220" t="s">
        <v>348</v>
      </c>
      <c r="B328" s="215"/>
      <c r="C328" s="215">
        <v>12</v>
      </c>
      <c r="D328" s="215"/>
      <c r="E328" s="216"/>
    </row>
    <row r="329" spans="1:5" ht="15.75">
      <c r="A329" s="220" t="s">
        <v>349</v>
      </c>
      <c r="B329" s="215">
        <v>2340</v>
      </c>
      <c r="C329" s="215">
        <v>2297</v>
      </c>
      <c r="D329" s="215"/>
      <c r="E329" s="216"/>
    </row>
    <row r="330" spans="1:5" ht="15.75">
      <c r="A330" s="220" t="s">
        <v>350</v>
      </c>
      <c r="B330" s="215"/>
      <c r="C330" s="215">
        <v>174</v>
      </c>
      <c r="D330" s="215"/>
      <c r="E330" s="216"/>
    </row>
    <row r="331" spans="1:5" ht="15.75">
      <c r="A331" s="217" t="s">
        <v>351</v>
      </c>
      <c r="B331" s="215">
        <f>SUM(B332:B333)</f>
        <v>1910</v>
      </c>
      <c r="C331" s="215">
        <f>SUM(C332:C333)</f>
        <v>1282</v>
      </c>
      <c r="D331" s="215"/>
      <c r="E331" s="216"/>
    </row>
    <row r="332" spans="1:5" ht="15.75">
      <c r="A332" s="217" t="s">
        <v>352</v>
      </c>
      <c r="B332" s="215">
        <v>1250</v>
      </c>
      <c r="C332" s="215">
        <v>615</v>
      </c>
      <c r="D332" s="215"/>
      <c r="E332" s="216"/>
    </row>
    <row r="333" spans="1:5" ht="15.75">
      <c r="A333" s="217" t="s">
        <v>353</v>
      </c>
      <c r="B333" s="215">
        <v>660</v>
      </c>
      <c r="C333" s="215">
        <v>667</v>
      </c>
      <c r="D333" s="215"/>
      <c r="E333" s="216"/>
    </row>
    <row r="334" spans="1:5" ht="15.75">
      <c r="A334" s="217" t="s">
        <v>354</v>
      </c>
      <c r="B334" s="215"/>
      <c r="C334" s="215">
        <v>10</v>
      </c>
      <c r="D334" s="215"/>
      <c r="E334" s="216"/>
    </row>
    <row r="335" spans="1:5" ht="15.75">
      <c r="A335" s="217" t="s">
        <v>355</v>
      </c>
      <c r="B335" s="215"/>
      <c r="C335" s="215">
        <v>10</v>
      </c>
      <c r="D335" s="215"/>
      <c r="E335" s="216"/>
    </row>
    <row r="336" spans="1:5" ht="15.75">
      <c r="A336" s="222" t="s">
        <v>356</v>
      </c>
      <c r="B336" s="215">
        <f>B337+B340+B342</f>
        <v>1300</v>
      </c>
      <c r="C336" s="215">
        <f>C337+C340+C342</f>
        <v>4015</v>
      </c>
      <c r="D336" s="216">
        <v>308.8</v>
      </c>
      <c r="E336" s="216">
        <v>125.3</v>
      </c>
    </row>
    <row r="337" spans="1:5" ht="15.75">
      <c r="A337" s="217" t="s">
        <v>357</v>
      </c>
      <c r="B337" s="215">
        <v>300</v>
      </c>
      <c r="C337" s="215">
        <v>1247</v>
      </c>
      <c r="D337" s="215"/>
      <c r="E337" s="216"/>
    </row>
    <row r="338" spans="1:5" ht="15.75">
      <c r="A338" s="217" t="s">
        <v>67</v>
      </c>
      <c r="B338" s="215">
        <v>242</v>
      </c>
      <c r="C338" s="215">
        <v>300</v>
      </c>
      <c r="D338" s="215"/>
      <c r="E338" s="216"/>
    </row>
    <row r="339" spans="1:5" ht="15.75">
      <c r="A339" s="217" t="s">
        <v>358</v>
      </c>
      <c r="B339" s="215">
        <v>58</v>
      </c>
      <c r="C339" s="215">
        <v>947</v>
      </c>
      <c r="D339" s="215"/>
      <c r="E339" s="216"/>
    </row>
    <row r="340" spans="1:5" ht="15.75">
      <c r="A340" s="217" t="s">
        <v>359</v>
      </c>
      <c r="B340" s="215">
        <v>1000</v>
      </c>
      <c r="C340" s="215">
        <v>1613</v>
      </c>
      <c r="D340" s="215"/>
      <c r="E340" s="216"/>
    </row>
    <row r="341" spans="1:5" ht="15.75">
      <c r="A341" s="217" t="s">
        <v>360</v>
      </c>
      <c r="B341" s="215">
        <v>1000</v>
      </c>
      <c r="C341" s="215">
        <v>1613</v>
      </c>
      <c r="D341" s="215"/>
      <c r="E341" s="216"/>
    </row>
    <row r="342" spans="1:5" ht="15.75">
      <c r="A342" s="217" t="s">
        <v>361</v>
      </c>
      <c r="B342" s="215"/>
      <c r="C342" s="215">
        <f>SUM(C343:C344)</f>
        <v>1155</v>
      </c>
      <c r="D342" s="215"/>
      <c r="E342" s="216"/>
    </row>
    <row r="343" spans="1:5" ht="15.75">
      <c r="A343" s="220" t="s">
        <v>362</v>
      </c>
      <c r="B343" s="223"/>
      <c r="C343" s="215">
        <v>1050</v>
      </c>
      <c r="D343" s="215"/>
      <c r="E343" s="216"/>
    </row>
    <row r="344" spans="1:5" ht="15.75">
      <c r="A344" s="217" t="s">
        <v>363</v>
      </c>
      <c r="B344" s="215"/>
      <c r="C344" s="215">
        <v>105</v>
      </c>
      <c r="D344" s="215"/>
      <c r="E344" s="216"/>
    </row>
    <row r="345" spans="1:5" ht="15.75">
      <c r="A345" s="222" t="s">
        <v>364</v>
      </c>
      <c r="B345" s="215"/>
      <c r="C345" s="215">
        <f>C346</f>
        <v>264</v>
      </c>
      <c r="D345" s="216"/>
      <c r="E345" s="216"/>
    </row>
    <row r="346" spans="1:5" ht="15.75">
      <c r="A346" s="217" t="s">
        <v>365</v>
      </c>
      <c r="B346" s="215"/>
      <c r="C346" s="215">
        <f>SUM(C347:C347)</f>
        <v>264</v>
      </c>
      <c r="D346" s="215"/>
      <c r="E346" s="216"/>
    </row>
    <row r="347" spans="1:5" ht="15.75">
      <c r="A347" s="217" t="s">
        <v>366</v>
      </c>
      <c r="B347" s="215"/>
      <c r="C347" s="215">
        <v>264</v>
      </c>
      <c r="D347" s="215"/>
      <c r="E347" s="216"/>
    </row>
    <row r="348" spans="1:5" ht="15.75">
      <c r="A348" s="222" t="s">
        <v>367</v>
      </c>
      <c r="B348" s="215">
        <v>400</v>
      </c>
      <c r="C348" s="215">
        <v>350</v>
      </c>
      <c r="D348" s="216">
        <v>87.5</v>
      </c>
      <c r="E348" s="216">
        <v>100</v>
      </c>
    </row>
    <row r="349" spans="1:5" ht="15.75">
      <c r="A349" s="217" t="s">
        <v>368</v>
      </c>
      <c r="B349" s="215">
        <v>400</v>
      </c>
      <c r="C349" s="215">
        <v>350</v>
      </c>
      <c r="D349" s="215"/>
      <c r="E349" s="216"/>
    </row>
    <row r="350" spans="1:5" ht="15.75">
      <c r="A350" s="217" t="s">
        <v>369</v>
      </c>
      <c r="B350" s="215">
        <v>400</v>
      </c>
      <c r="C350" s="215">
        <v>350</v>
      </c>
      <c r="D350" s="215"/>
      <c r="E350" s="216"/>
    </row>
    <row r="351" spans="1:5" ht="15.75">
      <c r="A351" s="222" t="s">
        <v>370</v>
      </c>
      <c r="B351" s="215">
        <f>B352+B356+B359</f>
        <v>1650</v>
      </c>
      <c r="C351" s="215">
        <f>C352+C356+C359</f>
        <v>6715</v>
      </c>
      <c r="D351" s="216">
        <v>407</v>
      </c>
      <c r="E351" s="216">
        <v>170.9</v>
      </c>
    </row>
    <row r="352" spans="1:5" ht="15.75">
      <c r="A352" s="217" t="s">
        <v>371</v>
      </c>
      <c r="B352" s="215">
        <f>SUM(B353:B355)</f>
        <v>1413</v>
      </c>
      <c r="C352" s="215">
        <f>SUM(C353:C355)</f>
        <v>1477</v>
      </c>
      <c r="D352" s="215"/>
      <c r="E352" s="216"/>
    </row>
    <row r="353" spans="1:5" ht="15.75">
      <c r="A353" s="217" t="s">
        <v>372</v>
      </c>
      <c r="B353" s="215">
        <v>339</v>
      </c>
      <c r="C353" s="215">
        <v>1067</v>
      </c>
      <c r="D353" s="215"/>
      <c r="E353" s="216"/>
    </row>
    <row r="354" spans="1:5" ht="15.75">
      <c r="A354" s="217" t="s">
        <v>373</v>
      </c>
      <c r="B354" s="215">
        <v>1074</v>
      </c>
      <c r="C354" s="215">
        <v>16</v>
      </c>
      <c r="D354" s="215"/>
      <c r="E354" s="216"/>
    </row>
    <row r="355" spans="1:5" ht="15.75">
      <c r="A355" s="217" t="s">
        <v>374</v>
      </c>
      <c r="B355" s="215"/>
      <c r="C355" s="215">
        <v>394</v>
      </c>
      <c r="D355" s="215"/>
      <c r="E355" s="216"/>
    </row>
    <row r="356" spans="1:5" ht="15.75">
      <c r="A356" s="217" t="s">
        <v>375</v>
      </c>
      <c r="B356" s="215">
        <f>SUM(B357:B358)</f>
        <v>237</v>
      </c>
      <c r="C356" s="215">
        <f>SUM(C357:C358)</f>
        <v>71</v>
      </c>
      <c r="D356" s="215"/>
      <c r="E356" s="216"/>
    </row>
    <row r="357" spans="1:5" ht="15.75">
      <c r="A357" s="217" t="s">
        <v>67</v>
      </c>
      <c r="B357" s="215"/>
      <c r="C357" s="215">
        <v>27</v>
      </c>
      <c r="D357" s="215"/>
      <c r="E357" s="216"/>
    </row>
    <row r="358" spans="1:5" ht="15.75">
      <c r="A358" s="217" t="s">
        <v>376</v>
      </c>
      <c r="B358" s="215">
        <v>237</v>
      </c>
      <c r="C358" s="215">
        <v>44</v>
      </c>
      <c r="D358" s="215"/>
      <c r="E358" s="216"/>
    </row>
    <row r="359" spans="1:5" ht="15.75">
      <c r="A359" s="217" t="s">
        <v>377</v>
      </c>
      <c r="B359" s="215"/>
      <c r="C359" s="215">
        <v>5167</v>
      </c>
      <c r="D359" s="215"/>
      <c r="E359" s="216"/>
    </row>
    <row r="360" spans="1:5" ht="15.75">
      <c r="A360" s="217" t="s">
        <v>378</v>
      </c>
      <c r="B360" s="215"/>
      <c r="C360" s="215">
        <v>5167</v>
      </c>
      <c r="D360" s="215"/>
      <c r="E360" s="216"/>
    </row>
    <row r="361" spans="1:5" ht="15.75">
      <c r="A361" s="222" t="s">
        <v>379</v>
      </c>
      <c r="B361" s="215">
        <f>B362+B368+B371</f>
        <v>17757</v>
      </c>
      <c r="C361" s="215">
        <f>C362+C368+C371</f>
        <v>30922</v>
      </c>
      <c r="D361" s="216">
        <v>174.1</v>
      </c>
      <c r="E361" s="216">
        <v>119.9</v>
      </c>
    </row>
    <row r="362" spans="1:5" ht="15.75">
      <c r="A362" s="217" t="s">
        <v>380</v>
      </c>
      <c r="B362" s="215">
        <f>SUM(B363:B367)</f>
        <v>9127</v>
      </c>
      <c r="C362" s="215">
        <f>SUM(C363:C367)</f>
        <v>19172</v>
      </c>
      <c r="D362" s="215"/>
      <c r="E362" s="216"/>
    </row>
    <row r="363" spans="1:5" ht="15.75">
      <c r="A363" s="217" t="s">
        <v>381</v>
      </c>
      <c r="B363" s="215">
        <v>4714</v>
      </c>
      <c r="C363" s="215">
        <v>9133</v>
      </c>
      <c r="D363" s="215"/>
      <c r="E363" s="216"/>
    </row>
    <row r="364" spans="1:5" ht="15.75">
      <c r="A364" s="217" t="s">
        <v>382</v>
      </c>
      <c r="B364" s="215"/>
      <c r="C364" s="215">
        <v>77</v>
      </c>
      <c r="D364" s="215"/>
      <c r="E364" s="216"/>
    </row>
    <row r="365" spans="1:5" ht="15.75">
      <c r="A365" s="217" t="s">
        <v>383</v>
      </c>
      <c r="B365" s="215">
        <v>250</v>
      </c>
      <c r="C365" s="215">
        <v>461</v>
      </c>
      <c r="D365" s="215"/>
      <c r="E365" s="216"/>
    </row>
    <row r="366" spans="1:5" ht="15.75">
      <c r="A366" s="217" t="s">
        <v>384</v>
      </c>
      <c r="B366" s="215">
        <v>2901</v>
      </c>
      <c r="C366" s="215">
        <v>7602</v>
      </c>
      <c r="D366" s="215"/>
      <c r="E366" s="216"/>
    </row>
    <row r="367" spans="1:5" ht="15.75">
      <c r="A367" s="217" t="s">
        <v>385</v>
      </c>
      <c r="B367" s="215">
        <v>1262</v>
      </c>
      <c r="C367" s="215">
        <v>1899</v>
      </c>
      <c r="D367" s="215"/>
      <c r="E367" s="216"/>
    </row>
    <row r="368" spans="1:5" ht="15.75">
      <c r="A368" s="217" t="s">
        <v>386</v>
      </c>
      <c r="B368" s="215">
        <f>SUM(B369:B370)</f>
        <v>8391</v>
      </c>
      <c r="C368" s="215">
        <f>SUM(C369:C370)</f>
        <v>10293</v>
      </c>
      <c r="D368" s="215"/>
      <c r="E368" s="216"/>
    </row>
    <row r="369" spans="1:5" ht="15.75">
      <c r="A369" s="217" t="s">
        <v>387</v>
      </c>
      <c r="B369" s="215">
        <v>8361</v>
      </c>
      <c r="C369" s="215">
        <v>10235</v>
      </c>
      <c r="D369" s="215"/>
      <c r="E369" s="216"/>
    </row>
    <row r="370" spans="1:5" ht="15.75">
      <c r="A370" s="217" t="s">
        <v>388</v>
      </c>
      <c r="B370" s="215">
        <v>30</v>
      </c>
      <c r="C370" s="215">
        <v>58</v>
      </c>
      <c r="D370" s="215"/>
      <c r="E370" s="216"/>
    </row>
    <row r="371" spans="1:5" ht="15.75">
      <c r="A371" s="217" t="s">
        <v>389</v>
      </c>
      <c r="B371" s="215">
        <v>239</v>
      </c>
      <c r="C371" s="215">
        <v>1457</v>
      </c>
      <c r="D371" s="215"/>
      <c r="E371" s="216"/>
    </row>
    <row r="372" spans="1:5" ht="15.75">
      <c r="A372" s="217" t="s">
        <v>390</v>
      </c>
      <c r="B372" s="215">
        <v>239</v>
      </c>
      <c r="C372" s="215">
        <v>1457</v>
      </c>
      <c r="D372" s="215"/>
      <c r="E372" s="216"/>
    </row>
    <row r="373" spans="1:5" ht="15.75">
      <c r="A373" s="222" t="s">
        <v>391</v>
      </c>
      <c r="B373" s="215"/>
      <c r="C373" s="215">
        <v>240</v>
      </c>
      <c r="D373" s="215"/>
      <c r="E373" s="216"/>
    </row>
    <row r="374" spans="1:5" ht="15.75">
      <c r="A374" s="220" t="s">
        <v>392</v>
      </c>
      <c r="B374" s="215"/>
      <c r="C374" s="215">
        <v>240</v>
      </c>
      <c r="D374" s="215"/>
      <c r="E374" s="216"/>
    </row>
    <row r="375" spans="1:5" ht="15.75">
      <c r="A375" s="220" t="s">
        <v>393</v>
      </c>
      <c r="B375" s="215"/>
      <c r="C375" s="215">
        <v>240</v>
      </c>
      <c r="D375" s="215"/>
      <c r="E375" s="216"/>
    </row>
    <row r="376" spans="1:5" ht="15.75">
      <c r="A376" s="222" t="s">
        <v>394</v>
      </c>
      <c r="B376" s="215">
        <f>B377+B381+B383+B385+B387</f>
        <v>3250</v>
      </c>
      <c r="C376" s="215">
        <f>C377+C381+C383+C385+C387</f>
        <v>3317</v>
      </c>
      <c r="D376" s="216">
        <v>102.1</v>
      </c>
      <c r="E376" s="216">
        <v>111.1</v>
      </c>
    </row>
    <row r="377" spans="1:5" ht="15.75">
      <c r="A377" s="217" t="s">
        <v>395</v>
      </c>
      <c r="B377" s="215">
        <f>SUM(B378:B380)</f>
        <v>1620</v>
      </c>
      <c r="C377" s="215">
        <f>SUM(C378:C380)</f>
        <v>1795</v>
      </c>
      <c r="D377" s="215"/>
      <c r="E377" s="216"/>
    </row>
    <row r="378" spans="1:5" ht="15.75">
      <c r="A378" s="217" t="s">
        <v>67</v>
      </c>
      <c r="B378" s="215">
        <v>990</v>
      </c>
      <c r="C378" s="215">
        <v>821</v>
      </c>
      <c r="D378" s="215"/>
      <c r="E378" s="216"/>
    </row>
    <row r="379" spans="1:5" ht="15.75">
      <c r="A379" s="217" t="s">
        <v>396</v>
      </c>
      <c r="B379" s="215">
        <v>26</v>
      </c>
      <c r="C379" s="215"/>
      <c r="D379" s="215"/>
      <c r="E379" s="216"/>
    </row>
    <row r="380" spans="1:5" ht="15.75">
      <c r="A380" s="217" t="s">
        <v>397</v>
      </c>
      <c r="B380" s="215">
        <v>604</v>
      </c>
      <c r="C380" s="215">
        <v>974</v>
      </c>
      <c r="D380" s="215"/>
      <c r="E380" s="216"/>
    </row>
    <row r="381" spans="1:5" ht="15.75">
      <c r="A381" s="217" t="s">
        <v>398</v>
      </c>
      <c r="B381" s="215">
        <v>1600</v>
      </c>
      <c r="C381" s="215">
        <v>1361</v>
      </c>
      <c r="D381" s="215"/>
      <c r="E381" s="216"/>
    </row>
    <row r="382" spans="1:5" ht="15.75">
      <c r="A382" s="217" t="s">
        <v>67</v>
      </c>
      <c r="B382" s="215">
        <v>1600</v>
      </c>
      <c r="C382" s="215">
        <v>1361</v>
      </c>
      <c r="D382" s="215"/>
      <c r="E382" s="216"/>
    </row>
    <row r="383" spans="1:5" ht="15.75">
      <c r="A383" s="217" t="s">
        <v>399</v>
      </c>
      <c r="B383" s="215">
        <v>30</v>
      </c>
      <c r="C383" s="215"/>
      <c r="D383" s="215"/>
      <c r="E383" s="216"/>
    </row>
    <row r="384" spans="1:5" ht="15.75">
      <c r="A384" s="217" t="s">
        <v>400</v>
      </c>
      <c r="B384" s="215">
        <v>30</v>
      </c>
      <c r="C384" s="215"/>
      <c r="D384" s="215"/>
      <c r="E384" s="216"/>
    </row>
    <row r="385" spans="1:5" ht="15.75">
      <c r="A385" s="217" t="s">
        <v>401</v>
      </c>
      <c r="B385" s="215"/>
      <c r="C385" s="215">
        <f>SUM(C386:C386)</f>
        <v>13</v>
      </c>
      <c r="D385" s="215"/>
      <c r="E385" s="216"/>
    </row>
    <row r="386" spans="1:5" ht="15.75">
      <c r="A386" s="217" t="s">
        <v>402</v>
      </c>
      <c r="B386" s="215"/>
      <c r="C386" s="215">
        <v>13</v>
      </c>
      <c r="D386" s="215"/>
      <c r="E386" s="216"/>
    </row>
    <row r="387" spans="1:5" ht="15.75">
      <c r="A387" s="217" t="s">
        <v>403</v>
      </c>
      <c r="B387" s="215"/>
      <c r="C387" s="215">
        <v>148</v>
      </c>
      <c r="D387" s="215"/>
      <c r="E387" s="216"/>
    </row>
    <row r="388" spans="1:5" ht="15.75">
      <c r="A388" s="217" t="s">
        <v>404</v>
      </c>
      <c r="B388" s="215"/>
      <c r="C388" s="215">
        <v>148</v>
      </c>
      <c r="D388" s="215"/>
      <c r="E388" s="216"/>
    </row>
    <row r="389" spans="1:5" ht="15.75">
      <c r="A389" s="222" t="s">
        <v>405</v>
      </c>
      <c r="B389" s="215">
        <v>5100</v>
      </c>
      <c r="C389" s="215"/>
      <c r="D389" s="215"/>
      <c r="E389" s="216"/>
    </row>
    <row r="390" spans="1:5" ht="15.75">
      <c r="A390" s="222" t="s">
        <v>406</v>
      </c>
      <c r="B390" s="215">
        <v>699</v>
      </c>
      <c r="C390" s="215">
        <v>2080</v>
      </c>
      <c r="D390" s="216">
        <v>297.6</v>
      </c>
      <c r="E390" s="216">
        <v>187.9</v>
      </c>
    </row>
    <row r="391" spans="1:5" ht="15.75">
      <c r="A391" s="217" t="s">
        <v>368</v>
      </c>
      <c r="B391" s="215">
        <v>699</v>
      </c>
      <c r="C391" s="215">
        <v>2080</v>
      </c>
      <c r="D391" s="215"/>
      <c r="E391" s="216"/>
    </row>
    <row r="392" spans="1:5" ht="15.75">
      <c r="A392" s="222" t="s">
        <v>407</v>
      </c>
      <c r="B392" s="215">
        <v>21200</v>
      </c>
      <c r="C392" s="215">
        <v>21575</v>
      </c>
      <c r="D392" s="216">
        <v>101.8</v>
      </c>
      <c r="E392" s="216">
        <v>104</v>
      </c>
    </row>
    <row r="393" spans="1:5" ht="15.75">
      <c r="A393" s="217" t="s">
        <v>408</v>
      </c>
      <c r="B393" s="215">
        <v>21200</v>
      </c>
      <c r="C393" s="215">
        <v>21575</v>
      </c>
      <c r="D393" s="215"/>
      <c r="E393" s="216"/>
    </row>
    <row r="394" spans="1:5" ht="15.75">
      <c r="A394" s="217" t="s">
        <v>409</v>
      </c>
      <c r="B394" s="215">
        <v>21200</v>
      </c>
      <c r="C394" s="215">
        <v>21575</v>
      </c>
      <c r="D394" s="215"/>
      <c r="E394" s="216"/>
    </row>
    <row r="395" spans="1:5" ht="15.75">
      <c r="A395" s="222" t="s">
        <v>410</v>
      </c>
      <c r="B395" s="215">
        <f>B396</f>
        <v>134</v>
      </c>
      <c r="C395" s="215">
        <f>C396</f>
        <v>83</v>
      </c>
      <c r="D395" s="216">
        <v>61.9</v>
      </c>
      <c r="E395" s="216">
        <v>87.4</v>
      </c>
    </row>
    <row r="396" spans="1:5" ht="15.75">
      <c r="A396" s="217" t="s">
        <v>411</v>
      </c>
      <c r="B396" s="215">
        <v>134</v>
      </c>
      <c r="C396" s="215">
        <v>83</v>
      </c>
      <c r="D396" s="215"/>
      <c r="E396" s="216"/>
    </row>
    <row r="397" spans="1:5" ht="15.75">
      <c r="A397" s="224" t="s">
        <v>55</v>
      </c>
      <c r="B397" s="225">
        <f>SUM(B398:B402)</f>
        <v>285717</v>
      </c>
      <c r="C397" s="225">
        <f>SUM(C398:C402)</f>
        <v>351321</v>
      </c>
      <c r="D397" s="212">
        <v>123</v>
      </c>
      <c r="E397" s="219">
        <v>140.5</v>
      </c>
    </row>
    <row r="398" spans="1:5" ht="15.75">
      <c r="A398" s="226" t="s">
        <v>412</v>
      </c>
      <c r="B398" s="227">
        <v>139300</v>
      </c>
      <c r="C398" s="215">
        <v>139242</v>
      </c>
      <c r="D398" s="228"/>
      <c r="E398" s="216"/>
    </row>
    <row r="399" spans="1:5" ht="15.75">
      <c r="A399" s="226" t="s">
        <v>413</v>
      </c>
      <c r="B399" s="227">
        <v>1000</v>
      </c>
      <c r="C399" s="215">
        <v>820</v>
      </c>
      <c r="D399" s="228"/>
      <c r="E399" s="216"/>
    </row>
    <row r="400" spans="1:5" ht="15.75">
      <c r="A400" s="226" t="s">
        <v>414</v>
      </c>
      <c r="B400" s="227">
        <v>108800</v>
      </c>
      <c r="C400" s="215">
        <v>108857</v>
      </c>
      <c r="D400" s="228"/>
      <c r="E400" s="216"/>
    </row>
    <row r="401" spans="1:5" ht="15.75">
      <c r="A401" s="226" t="s">
        <v>415</v>
      </c>
      <c r="B401" s="223"/>
      <c r="C401" s="215">
        <v>21900</v>
      </c>
      <c r="D401" s="228"/>
      <c r="E401" s="216"/>
    </row>
    <row r="402" spans="1:5" ht="15.75">
      <c r="A402" s="226" t="s">
        <v>416</v>
      </c>
      <c r="B402" s="227">
        <v>36617</v>
      </c>
      <c r="C402" s="215">
        <v>80502</v>
      </c>
      <c r="D402" s="228"/>
      <c r="E402" s="216"/>
    </row>
  </sheetData>
  <sheetProtection/>
  <autoFilter ref="A3:E402"/>
  <mergeCells count="1">
    <mergeCell ref="A1:E1"/>
  </mergeCells>
  <printOptions/>
  <pageMargins left="0.7513888888888889" right="0.550694444444444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2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38.875" style="203" customWidth="1"/>
    <col min="2" max="5" width="10.75390625" style="9" customWidth="1"/>
  </cols>
  <sheetData>
    <row r="1" spans="1:5" ht="22.5">
      <c r="A1" s="204" t="s">
        <v>417</v>
      </c>
      <c r="B1" s="204"/>
      <c r="C1" s="204"/>
      <c r="D1" s="204"/>
      <c r="E1" s="204"/>
    </row>
    <row r="2" spans="1:5" ht="32.25">
      <c r="A2" s="205"/>
      <c r="B2" s="206"/>
      <c r="C2" s="207"/>
      <c r="D2" s="208"/>
      <c r="E2" s="218" t="s">
        <v>1</v>
      </c>
    </row>
    <row r="3" spans="1:5" ht="25.5">
      <c r="A3" s="209" t="s">
        <v>2</v>
      </c>
      <c r="B3" s="210" t="s">
        <v>62</v>
      </c>
      <c r="C3" s="210" t="s">
        <v>63</v>
      </c>
      <c r="D3" s="209" t="s">
        <v>36</v>
      </c>
      <c r="E3" s="209" t="s">
        <v>6</v>
      </c>
    </row>
    <row r="4" spans="1:5" ht="15.75">
      <c r="A4" s="209" t="s">
        <v>37</v>
      </c>
      <c r="B4" s="211">
        <f>B397+B5</f>
        <v>702917</v>
      </c>
      <c r="C4" s="211">
        <f>C397+C5</f>
        <v>789647</v>
      </c>
      <c r="D4" s="212">
        <v>112.3</v>
      </c>
      <c r="E4" s="219">
        <v>115.3</v>
      </c>
    </row>
    <row r="5" spans="1:5" ht="15.75">
      <c r="A5" s="213" t="s">
        <v>64</v>
      </c>
      <c r="B5" s="211">
        <f>B6+B79+B84+B110+B123+B135+B153+B215+B253+B266+B279+B308+B324+B336+B345+B348+B351+B361+B373+B376+B389+B390+B392+B395</f>
        <v>417200</v>
      </c>
      <c r="C5" s="211">
        <f>C6+C79+C84+C110+C123+C135+C153+C215+C253+C266+C279+C308+C324+C336+C345+C348+C351+C361+C373+C376+C389+C390+C392+C395</f>
        <v>438326</v>
      </c>
      <c r="D5" s="212">
        <v>105.1</v>
      </c>
      <c r="E5" s="219">
        <v>100.7</v>
      </c>
    </row>
    <row r="6" spans="1:5" ht="15.75">
      <c r="A6" s="214" t="s">
        <v>65</v>
      </c>
      <c r="B6" s="215">
        <f>B7+B11+B15+B22+B26+B31+B34+B37+B41+B44+B49+B53+B56+B60+B64+B67+B70+B73+B75+B77</f>
        <v>43400</v>
      </c>
      <c r="C6" s="215">
        <f>C7+C11+C15+C22+C26+C31+C34+C37+C41+C44+C49+C53+C56+C60+C64+C67+C70+C73+C75+C77</f>
        <v>44886</v>
      </c>
      <c r="D6" s="216">
        <v>103.4</v>
      </c>
      <c r="E6" s="216">
        <v>103.6</v>
      </c>
    </row>
    <row r="7" spans="1:5" ht="15.75">
      <c r="A7" s="217" t="s">
        <v>66</v>
      </c>
      <c r="B7" s="215">
        <f>SUM(B8:B10)</f>
        <v>1260</v>
      </c>
      <c r="C7" s="215">
        <f>SUM(C8:C10)</f>
        <v>1471</v>
      </c>
      <c r="D7" s="215"/>
      <c r="E7" s="216"/>
    </row>
    <row r="8" spans="1:5" ht="15.75">
      <c r="A8" s="217" t="s">
        <v>67</v>
      </c>
      <c r="B8" s="215">
        <v>933</v>
      </c>
      <c r="C8" s="215">
        <v>1151</v>
      </c>
      <c r="D8" s="215"/>
      <c r="E8" s="216"/>
    </row>
    <row r="9" spans="1:5" ht="15.75">
      <c r="A9" s="217" t="s">
        <v>68</v>
      </c>
      <c r="B9" s="215">
        <v>90</v>
      </c>
      <c r="C9" s="215">
        <v>64</v>
      </c>
      <c r="D9" s="215"/>
      <c r="E9" s="216"/>
    </row>
    <row r="10" spans="1:5" ht="15.75">
      <c r="A10" s="217" t="s">
        <v>69</v>
      </c>
      <c r="B10" s="215">
        <v>237</v>
      </c>
      <c r="C10" s="215">
        <v>256</v>
      </c>
      <c r="D10" s="215"/>
      <c r="E10" s="216"/>
    </row>
    <row r="11" spans="1:5" ht="15.75">
      <c r="A11" s="217" t="s">
        <v>70</v>
      </c>
      <c r="B11" s="215">
        <f>SUM(B12:B14)</f>
        <v>1306</v>
      </c>
      <c r="C11" s="215">
        <f>SUM(C12:C14)</f>
        <v>1232</v>
      </c>
      <c r="D11" s="215"/>
      <c r="E11" s="216"/>
    </row>
    <row r="12" spans="1:5" ht="15.75">
      <c r="A12" s="217" t="s">
        <v>67</v>
      </c>
      <c r="B12" s="215">
        <v>1098</v>
      </c>
      <c r="C12" s="215">
        <v>995</v>
      </c>
      <c r="D12" s="215"/>
      <c r="E12" s="216"/>
    </row>
    <row r="13" spans="1:5" ht="15.75">
      <c r="A13" s="217" t="s">
        <v>71</v>
      </c>
      <c r="B13" s="215">
        <v>62</v>
      </c>
      <c r="C13" s="215">
        <v>55</v>
      </c>
      <c r="D13" s="215"/>
      <c r="E13" s="216"/>
    </row>
    <row r="14" spans="1:5" ht="15.75">
      <c r="A14" s="217" t="s">
        <v>72</v>
      </c>
      <c r="B14" s="215">
        <v>146</v>
      </c>
      <c r="C14" s="215">
        <v>182</v>
      </c>
      <c r="D14" s="215"/>
      <c r="E14" s="216"/>
    </row>
    <row r="15" spans="1:5" ht="15.75">
      <c r="A15" s="217" t="s">
        <v>73</v>
      </c>
      <c r="B15" s="215">
        <f>SUM(B16:B21)</f>
        <v>21677</v>
      </c>
      <c r="C15" s="215">
        <f>SUM(C16:C21)</f>
        <v>21725</v>
      </c>
      <c r="D15" s="215"/>
      <c r="E15" s="216"/>
    </row>
    <row r="16" spans="1:5" ht="15.75">
      <c r="A16" s="217" t="s">
        <v>67</v>
      </c>
      <c r="B16" s="215">
        <v>18914</v>
      </c>
      <c r="C16" s="215">
        <v>18947</v>
      </c>
      <c r="D16" s="215"/>
      <c r="E16" s="216"/>
    </row>
    <row r="17" spans="1:5" ht="15.75">
      <c r="A17" s="217" t="s">
        <v>74</v>
      </c>
      <c r="B17" s="215">
        <v>96</v>
      </c>
      <c r="C17" s="215">
        <v>110</v>
      </c>
      <c r="D17" s="215"/>
      <c r="E17" s="216"/>
    </row>
    <row r="18" spans="1:5" ht="15.75">
      <c r="A18" s="217" t="s">
        <v>75</v>
      </c>
      <c r="B18" s="215">
        <v>216</v>
      </c>
      <c r="C18" s="215">
        <v>192</v>
      </c>
      <c r="D18" s="215"/>
      <c r="E18" s="216"/>
    </row>
    <row r="19" spans="1:5" ht="15.75">
      <c r="A19" s="217" t="s">
        <v>76</v>
      </c>
      <c r="B19" s="215">
        <v>103</v>
      </c>
      <c r="C19" s="215">
        <v>147</v>
      </c>
      <c r="D19" s="215"/>
      <c r="E19" s="216"/>
    </row>
    <row r="20" spans="1:5" ht="15.75">
      <c r="A20" s="217" t="s">
        <v>77</v>
      </c>
      <c r="B20" s="215">
        <v>162</v>
      </c>
      <c r="C20" s="215">
        <v>192</v>
      </c>
      <c r="D20" s="215"/>
      <c r="E20" s="216"/>
    </row>
    <row r="21" spans="1:5" ht="15.75">
      <c r="A21" s="217" t="s">
        <v>78</v>
      </c>
      <c r="B21" s="215">
        <v>2186</v>
      </c>
      <c r="C21" s="215">
        <v>2137</v>
      </c>
      <c r="D21" s="215"/>
      <c r="E21" s="216"/>
    </row>
    <row r="22" spans="1:5" ht="15.75">
      <c r="A22" s="217" t="s">
        <v>79</v>
      </c>
      <c r="B22" s="215">
        <f>SUM(B23:B25)</f>
        <v>1986</v>
      </c>
      <c r="C22" s="215">
        <f>SUM(C23:C25)</f>
        <v>1704</v>
      </c>
      <c r="D22" s="215"/>
      <c r="E22" s="216"/>
    </row>
    <row r="23" spans="1:5" ht="15.75">
      <c r="A23" s="217" t="s">
        <v>67</v>
      </c>
      <c r="B23" s="215">
        <v>710</v>
      </c>
      <c r="C23" s="215">
        <v>798</v>
      </c>
      <c r="D23" s="215"/>
      <c r="E23" s="216"/>
    </row>
    <row r="24" spans="1:5" ht="15.75">
      <c r="A24" s="217" t="s">
        <v>80</v>
      </c>
      <c r="B24" s="215">
        <v>210</v>
      </c>
      <c r="C24" s="215">
        <v>168</v>
      </c>
      <c r="D24" s="215"/>
      <c r="E24" s="216"/>
    </row>
    <row r="25" spans="1:5" ht="15.75">
      <c r="A25" s="217" t="s">
        <v>81</v>
      </c>
      <c r="B25" s="215">
        <v>1066</v>
      </c>
      <c r="C25" s="215">
        <v>738</v>
      </c>
      <c r="D25" s="215"/>
      <c r="E25" s="216"/>
    </row>
    <row r="26" spans="1:5" ht="15.75">
      <c r="A26" s="217" t="s">
        <v>82</v>
      </c>
      <c r="B26" s="215">
        <f>SUM(B27:B30)</f>
        <v>601</v>
      </c>
      <c r="C26" s="215">
        <f>SUM(C27:C30)</f>
        <v>716</v>
      </c>
      <c r="D26" s="215"/>
      <c r="E26" s="216"/>
    </row>
    <row r="27" spans="1:5" ht="15.75">
      <c r="A27" s="217" t="s">
        <v>67</v>
      </c>
      <c r="B27" s="215">
        <v>372</v>
      </c>
      <c r="C27" s="215">
        <v>435</v>
      </c>
      <c r="D27" s="215"/>
      <c r="E27" s="216"/>
    </row>
    <row r="28" spans="1:5" ht="15.75">
      <c r="A28" s="217" t="s">
        <v>83</v>
      </c>
      <c r="B28" s="215">
        <v>50</v>
      </c>
      <c r="C28" s="215">
        <v>81</v>
      </c>
      <c r="D28" s="215"/>
      <c r="E28" s="216"/>
    </row>
    <row r="29" spans="1:5" ht="15.75">
      <c r="A29" s="217" t="s">
        <v>84</v>
      </c>
      <c r="B29" s="215">
        <v>114</v>
      </c>
      <c r="C29" s="215">
        <v>134</v>
      </c>
      <c r="D29" s="215"/>
      <c r="E29" s="216"/>
    </row>
    <row r="30" spans="1:5" ht="15.75">
      <c r="A30" s="217" t="s">
        <v>85</v>
      </c>
      <c r="B30" s="215">
        <v>65</v>
      </c>
      <c r="C30" s="215">
        <v>66</v>
      </c>
      <c r="D30" s="215"/>
      <c r="E30" s="216"/>
    </row>
    <row r="31" spans="1:5" ht="15.75">
      <c r="A31" s="217" t="s">
        <v>86</v>
      </c>
      <c r="B31" s="215">
        <f>SUM(B32:B33)</f>
        <v>2277</v>
      </c>
      <c r="C31" s="215">
        <f>SUM(C32:C33)</f>
        <v>2243</v>
      </c>
      <c r="D31" s="215"/>
      <c r="E31" s="216"/>
    </row>
    <row r="32" spans="1:5" ht="15.75">
      <c r="A32" s="217" t="s">
        <v>67</v>
      </c>
      <c r="B32" s="215">
        <v>1336</v>
      </c>
      <c r="C32" s="215">
        <v>1473</v>
      </c>
      <c r="D32" s="215"/>
      <c r="E32" s="216"/>
    </row>
    <row r="33" spans="1:5" ht="15.75">
      <c r="A33" s="217" t="s">
        <v>87</v>
      </c>
      <c r="B33" s="215">
        <v>941</v>
      </c>
      <c r="C33" s="215">
        <v>770</v>
      </c>
      <c r="D33" s="215"/>
      <c r="E33" s="216"/>
    </row>
    <row r="34" spans="1:5" ht="15.75">
      <c r="A34" s="217" t="s">
        <v>88</v>
      </c>
      <c r="B34" s="215">
        <f>SUM(B35:B36)</f>
        <v>3300</v>
      </c>
      <c r="C34" s="215">
        <f>SUM(C35:C36)</f>
        <v>4181</v>
      </c>
      <c r="D34" s="215"/>
      <c r="E34" s="216"/>
    </row>
    <row r="35" spans="1:5" ht="15.75">
      <c r="A35" s="217" t="s">
        <v>67</v>
      </c>
      <c r="B35" s="215">
        <v>3300</v>
      </c>
      <c r="C35" s="215">
        <v>4153</v>
      </c>
      <c r="D35" s="215"/>
      <c r="E35" s="216"/>
    </row>
    <row r="36" spans="1:5" ht="15.75">
      <c r="A36" s="217" t="s">
        <v>89</v>
      </c>
      <c r="B36" s="215"/>
      <c r="C36" s="215">
        <v>28</v>
      </c>
      <c r="D36" s="215"/>
      <c r="E36" s="216"/>
    </row>
    <row r="37" spans="1:5" ht="15.75">
      <c r="A37" s="217" t="s">
        <v>90</v>
      </c>
      <c r="B37" s="215">
        <f>SUM(B38:B40)</f>
        <v>416</v>
      </c>
      <c r="C37" s="215">
        <f>SUM(C38:C40)</f>
        <v>466</v>
      </c>
      <c r="D37" s="215"/>
      <c r="E37" s="216"/>
    </row>
    <row r="38" spans="1:5" ht="15.75">
      <c r="A38" s="217" t="s">
        <v>67</v>
      </c>
      <c r="B38" s="215">
        <v>317</v>
      </c>
      <c r="C38" s="215">
        <v>368</v>
      </c>
      <c r="D38" s="215"/>
      <c r="E38" s="216"/>
    </row>
    <row r="39" spans="1:5" ht="15.75">
      <c r="A39" s="217" t="s">
        <v>91</v>
      </c>
      <c r="B39" s="215">
        <v>99</v>
      </c>
      <c r="C39" s="215">
        <v>76</v>
      </c>
      <c r="D39" s="215"/>
      <c r="E39" s="216"/>
    </row>
    <row r="40" spans="1:5" ht="15.75">
      <c r="A40" s="217" t="s">
        <v>92</v>
      </c>
      <c r="B40" s="215"/>
      <c r="C40" s="215">
        <v>22</v>
      </c>
      <c r="D40" s="215"/>
      <c r="E40" s="216"/>
    </row>
    <row r="41" spans="1:5" ht="15.75">
      <c r="A41" s="217" t="s">
        <v>93</v>
      </c>
      <c r="B41" s="215"/>
      <c r="C41" s="215">
        <f>SUM(C42:C43)</f>
        <v>28</v>
      </c>
      <c r="D41" s="215"/>
      <c r="E41" s="216"/>
    </row>
    <row r="42" spans="1:5" ht="15.75">
      <c r="A42" s="217" t="s">
        <v>74</v>
      </c>
      <c r="B42" s="215"/>
      <c r="C42" s="215">
        <v>18</v>
      </c>
      <c r="D42" s="215"/>
      <c r="E42" s="216"/>
    </row>
    <row r="43" spans="1:5" ht="15.75">
      <c r="A43" s="217" t="s">
        <v>94</v>
      </c>
      <c r="B43" s="215"/>
      <c r="C43" s="215">
        <v>10</v>
      </c>
      <c r="D43" s="215"/>
      <c r="E43" s="216"/>
    </row>
    <row r="44" spans="1:5" ht="15.75">
      <c r="A44" s="217" t="s">
        <v>95</v>
      </c>
      <c r="B44" s="215">
        <f>SUM(B45:B48)</f>
        <v>2098</v>
      </c>
      <c r="C44" s="215">
        <f>SUM(C45:C48)</f>
        <v>1828</v>
      </c>
      <c r="D44" s="215"/>
      <c r="E44" s="216"/>
    </row>
    <row r="45" spans="1:5" ht="15.75">
      <c r="A45" s="217" t="s">
        <v>67</v>
      </c>
      <c r="B45" s="215">
        <v>223</v>
      </c>
      <c r="C45" s="215">
        <v>268</v>
      </c>
      <c r="D45" s="215"/>
      <c r="E45" s="216"/>
    </row>
    <row r="46" spans="1:5" ht="15.75">
      <c r="A46" s="217" t="s">
        <v>96</v>
      </c>
      <c r="B46" s="215">
        <v>847</v>
      </c>
      <c r="C46" s="215">
        <v>615</v>
      </c>
      <c r="D46" s="215"/>
      <c r="E46" s="216"/>
    </row>
    <row r="47" spans="1:5" ht="15.75">
      <c r="A47" s="217" t="s">
        <v>77</v>
      </c>
      <c r="B47" s="215">
        <v>248</v>
      </c>
      <c r="C47" s="215">
        <v>291</v>
      </c>
      <c r="D47" s="215"/>
      <c r="E47" s="216"/>
    </row>
    <row r="48" spans="1:5" ht="15.75">
      <c r="A48" s="217" t="s">
        <v>97</v>
      </c>
      <c r="B48" s="215">
        <v>780</v>
      </c>
      <c r="C48" s="215">
        <v>654</v>
      </c>
      <c r="D48" s="215"/>
      <c r="E48" s="216"/>
    </row>
    <row r="49" spans="1:5" ht="15.75">
      <c r="A49" s="217" t="s">
        <v>98</v>
      </c>
      <c r="B49" s="215">
        <f>SUM(B50:B52)</f>
        <v>445</v>
      </c>
      <c r="C49" s="215">
        <f>SUM(C50:C52)</f>
        <v>489</v>
      </c>
      <c r="D49" s="215"/>
      <c r="E49" s="216"/>
    </row>
    <row r="50" spans="1:5" ht="15.75">
      <c r="A50" s="217" t="s">
        <v>67</v>
      </c>
      <c r="B50" s="215">
        <v>331</v>
      </c>
      <c r="C50" s="215">
        <v>366</v>
      </c>
      <c r="D50" s="215"/>
      <c r="E50" s="216"/>
    </row>
    <row r="51" spans="1:5" ht="15.75">
      <c r="A51" s="217" t="s">
        <v>99</v>
      </c>
      <c r="B51" s="215"/>
      <c r="C51" s="215">
        <v>10</v>
      </c>
      <c r="D51" s="215"/>
      <c r="E51" s="216"/>
    </row>
    <row r="52" spans="1:5" ht="15.75">
      <c r="A52" s="217" t="s">
        <v>100</v>
      </c>
      <c r="B52" s="215">
        <v>114</v>
      </c>
      <c r="C52" s="215">
        <v>113</v>
      </c>
      <c r="D52" s="215"/>
      <c r="E52" s="216"/>
    </row>
    <row r="53" spans="1:5" ht="15.75">
      <c r="A53" s="217" t="s">
        <v>101</v>
      </c>
      <c r="B53" s="215">
        <f>SUM(B54:B55)</f>
        <v>275</v>
      </c>
      <c r="C53" s="215">
        <f>SUM(C54:C55)</f>
        <v>279</v>
      </c>
      <c r="D53" s="215"/>
      <c r="E53" s="216"/>
    </row>
    <row r="54" spans="1:5" ht="15.75">
      <c r="A54" s="217" t="s">
        <v>67</v>
      </c>
      <c r="B54" s="215">
        <v>199</v>
      </c>
      <c r="C54" s="215">
        <v>228</v>
      </c>
      <c r="D54" s="215"/>
      <c r="E54" s="216"/>
    </row>
    <row r="55" spans="1:5" ht="15.75">
      <c r="A55" s="217" t="s">
        <v>102</v>
      </c>
      <c r="B55" s="215">
        <v>76</v>
      </c>
      <c r="C55" s="215">
        <v>51</v>
      </c>
      <c r="D55" s="215"/>
      <c r="E55" s="216"/>
    </row>
    <row r="56" spans="1:5" ht="15.75">
      <c r="A56" s="217" t="s">
        <v>103</v>
      </c>
      <c r="B56" s="215">
        <f>SUM(B57:B59)</f>
        <v>598</v>
      </c>
      <c r="C56" s="215">
        <f>SUM(C57:C59)</f>
        <v>646</v>
      </c>
      <c r="D56" s="215"/>
      <c r="E56" s="216"/>
    </row>
    <row r="57" spans="1:5" ht="15.75">
      <c r="A57" s="217" t="s">
        <v>67</v>
      </c>
      <c r="B57" s="215">
        <v>420</v>
      </c>
      <c r="C57" s="215">
        <v>449</v>
      </c>
      <c r="D57" s="215"/>
      <c r="E57" s="216"/>
    </row>
    <row r="58" spans="1:5" ht="15.75">
      <c r="A58" s="217" t="s">
        <v>74</v>
      </c>
      <c r="B58" s="215"/>
      <c r="C58" s="215">
        <v>10</v>
      </c>
      <c r="D58" s="215"/>
      <c r="E58" s="216"/>
    </row>
    <row r="59" spans="1:5" ht="15.75">
      <c r="A59" s="217" t="s">
        <v>104</v>
      </c>
      <c r="B59" s="215">
        <v>178</v>
      </c>
      <c r="C59" s="215">
        <v>187</v>
      </c>
      <c r="D59" s="215"/>
      <c r="E59" s="216"/>
    </row>
    <row r="60" spans="1:5" ht="15.75">
      <c r="A60" s="217" t="s">
        <v>105</v>
      </c>
      <c r="B60" s="215">
        <f>SUM(B61:B63)</f>
        <v>3190</v>
      </c>
      <c r="C60" s="215">
        <f>SUM(C61:C63)</f>
        <v>3461</v>
      </c>
      <c r="D60" s="215"/>
      <c r="E60" s="216"/>
    </row>
    <row r="61" spans="1:5" ht="15.75">
      <c r="A61" s="217" t="s">
        <v>67</v>
      </c>
      <c r="B61" s="215">
        <v>2529</v>
      </c>
      <c r="C61" s="215">
        <v>2840</v>
      </c>
      <c r="D61" s="215"/>
      <c r="E61" s="216"/>
    </row>
    <row r="62" spans="1:5" ht="15.75">
      <c r="A62" s="217" t="s">
        <v>74</v>
      </c>
      <c r="B62" s="215">
        <v>8</v>
      </c>
      <c r="C62" s="215">
        <v>30</v>
      </c>
      <c r="D62" s="215"/>
      <c r="E62" s="216"/>
    </row>
    <row r="63" spans="1:5" ht="15.75">
      <c r="A63" s="217" t="s">
        <v>106</v>
      </c>
      <c r="B63" s="215">
        <v>653</v>
      </c>
      <c r="C63" s="215">
        <v>591</v>
      </c>
      <c r="D63" s="215"/>
      <c r="E63" s="216"/>
    </row>
    <row r="64" spans="1:5" ht="15.75">
      <c r="A64" s="217" t="s">
        <v>107</v>
      </c>
      <c r="B64" s="215">
        <f>SUM(B65:B66)</f>
        <v>2199</v>
      </c>
      <c r="C64" s="215">
        <f>SUM(C65:C66)</f>
        <v>2713</v>
      </c>
      <c r="D64" s="215"/>
      <c r="E64" s="216"/>
    </row>
    <row r="65" spans="1:5" ht="15.75">
      <c r="A65" s="217" t="s">
        <v>67</v>
      </c>
      <c r="B65" s="215">
        <v>772</v>
      </c>
      <c r="C65" s="215">
        <v>863</v>
      </c>
      <c r="D65" s="215"/>
      <c r="E65" s="216"/>
    </row>
    <row r="66" spans="1:5" ht="15.75">
      <c r="A66" s="217" t="s">
        <v>108</v>
      </c>
      <c r="B66" s="215">
        <v>1427</v>
      </c>
      <c r="C66" s="215">
        <v>1850</v>
      </c>
      <c r="D66" s="215"/>
      <c r="E66" s="216"/>
    </row>
    <row r="67" spans="1:5" ht="15.75">
      <c r="A67" s="217" t="s">
        <v>109</v>
      </c>
      <c r="B67" s="215">
        <f>SUM(B68:B69)</f>
        <v>682</v>
      </c>
      <c r="C67" s="215">
        <f>SUM(C68:C69)</f>
        <v>763</v>
      </c>
      <c r="D67" s="215"/>
      <c r="E67" s="216"/>
    </row>
    <row r="68" spans="1:5" ht="15.75">
      <c r="A68" s="217" t="s">
        <v>67</v>
      </c>
      <c r="B68" s="215">
        <v>662</v>
      </c>
      <c r="C68" s="215">
        <v>750</v>
      </c>
      <c r="D68" s="215"/>
      <c r="E68" s="216"/>
    </row>
    <row r="69" spans="1:5" ht="15.75">
      <c r="A69" s="217" t="s">
        <v>110</v>
      </c>
      <c r="B69" s="215">
        <v>20</v>
      </c>
      <c r="C69" s="215">
        <v>13</v>
      </c>
      <c r="D69" s="215"/>
      <c r="E69" s="216"/>
    </row>
    <row r="70" spans="1:5" ht="15.75">
      <c r="A70" s="217" t="s">
        <v>111</v>
      </c>
      <c r="B70" s="215">
        <f>SUM(B71:B72)</f>
        <v>653</v>
      </c>
      <c r="C70" s="215">
        <f>SUM(C71:C72)</f>
        <v>681</v>
      </c>
      <c r="D70" s="215"/>
      <c r="E70" s="216"/>
    </row>
    <row r="71" spans="1:5" ht="15.75">
      <c r="A71" s="217" t="s">
        <v>67</v>
      </c>
      <c r="B71" s="215">
        <v>407</v>
      </c>
      <c r="C71" s="215">
        <v>449</v>
      </c>
      <c r="D71" s="215"/>
      <c r="E71" s="216"/>
    </row>
    <row r="72" spans="1:5" ht="15.75">
      <c r="A72" s="217" t="s">
        <v>112</v>
      </c>
      <c r="B72" s="215">
        <v>246</v>
      </c>
      <c r="C72" s="215">
        <v>232</v>
      </c>
      <c r="D72" s="215"/>
      <c r="E72" s="216"/>
    </row>
    <row r="73" spans="1:5" ht="15.75">
      <c r="A73" s="217" t="s">
        <v>113</v>
      </c>
      <c r="B73" s="215">
        <v>108</v>
      </c>
      <c r="C73" s="215">
        <v>44</v>
      </c>
      <c r="D73" s="215"/>
      <c r="E73" s="216"/>
    </row>
    <row r="74" spans="1:5" ht="15.75">
      <c r="A74" s="217" t="s">
        <v>114</v>
      </c>
      <c r="B74" s="215">
        <v>108</v>
      </c>
      <c r="C74" s="215">
        <v>44</v>
      </c>
      <c r="D74" s="215"/>
      <c r="E74" s="216"/>
    </row>
    <row r="75" spans="1:5" ht="15.75">
      <c r="A75" s="217" t="s">
        <v>115</v>
      </c>
      <c r="B75" s="215">
        <v>329</v>
      </c>
      <c r="C75" s="215">
        <v>193</v>
      </c>
      <c r="D75" s="215"/>
      <c r="E75" s="216"/>
    </row>
    <row r="76" spans="1:5" ht="15.75">
      <c r="A76" s="217" t="s">
        <v>116</v>
      </c>
      <c r="B76" s="215">
        <v>329</v>
      </c>
      <c r="C76" s="215">
        <v>193</v>
      </c>
      <c r="D76" s="215"/>
      <c r="E76" s="216"/>
    </row>
    <row r="77" spans="1:5" ht="15.75">
      <c r="A77" s="217" t="s">
        <v>117</v>
      </c>
      <c r="B77" s="215"/>
      <c r="C77" s="215">
        <v>23</v>
      </c>
      <c r="D77" s="215"/>
      <c r="E77" s="216"/>
    </row>
    <row r="78" spans="1:5" ht="15.75">
      <c r="A78" s="217" t="s">
        <v>118</v>
      </c>
      <c r="B78" s="215"/>
      <c r="C78" s="215">
        <v>23</v>
      </c>
      <c r="D78" s="215"/>
      <c r="E78" s="216"/>
    </row>
    <row r="79" spans="1:5" ht="15.75">
      <c r="A79" s="217" t="s">
        <v>119</v>
      </c>
      <c r="B79" s="215">
        <f>B80</f>
        <v>310</v>
      </c>
      <c r="C79" s="215">
        <f>C80</f>
        <v>204</v>
      </c>
      <c r="D79" s="216">
        <v>65.8</v>
      </c>
      <c r="E79" s="216">
        <v>62</v>
      </c>
    </row>
    <row r="80" spans="1:5" ht="15.75">
      <c r="A80" s="217" t="s">
        <v>120</v>
      </c>
      <c r="B80" s="215">
        <f>SUM(B81:B83)</f>
        <v>310</v>
      </c>
      <c r="C80" s="215">
        <f>SUM(C81:C83)</f>
        <v>204</v>
      </c>
      <c r="D80" s="215"/>
      <c r="E80" s="216"/>
    </row>
    <row r="81" spans="1:5" ht="15.75">
      <c r="A81" s="217" t="s">
        <v>121</v>
      </c>
      <c r="B81" s="215">
        <v>100</v>
      </c>
      <c r="C81" s="215">
        <v>72</v>
      </c>
      <c r="D81" s="215"/>
      <c r="E81" s="216"/>
    </row>
    <row r="82" spans="1:5" ht="15.75">
      <c r="A82" s="217" t="s">
        <v>122</v>
      </c>
      <c r="B82" s="215">
        <v>60</v>
      </c>
      <c r="C82" s="215"/>
      <c r="D82" s="215"/>
      <c r="E82" s="216"/>
    </row>
    <row r="83" spans="1:5" ht="15.75">
      <c r="A83" s="217" t="s">
        <v>123</v>
      </c>
      <c r="B83" s="215">
        <v>150</v>
      </c>
      <c r="C83" s="215">
        <v>132</v>
      </c>
      <c r="D83" s="215"/>
      <c r="E83" s="216"/>
    </row>
    <row r="84" spans="1:5" ht="15.75">
      <c r="A84" s="217" t="s">
        <v>124</v>
      </c>
      <c r="B84" s="215">
        <f>B85+B87+B93+B97+B101+B108</f>
        <v>31600</v>
      </c>
      <c r="C84" s="215">
        <f>C85+C87+C93+C97+C101+C108</f>
        <v>33785</v>
      </c>
      <c r="D84" s="216">
        <v>106.9</v>
      </c>
      <c r="E84" s="216">
        <v>111.1</v>
      </c>
    </row>
    <row r="85" spans="1:5" ht="15.75">
      <c r="A85" s="217" t="s">
        <v>125</v>
      </c>
      <c r="B85" s="215">
        <v>65</v>
      </c>
      <c r="C85" s="215">
        <v>30</v>
      </c>
      <c r="D85" s="215"/>
      <c r="E85" s="216"/>
    </row>
    <row r="86" spans="1:5" ht="15.75">
      <c r="A86" s="220" t="s">
        <v>126</v>
      </c>
      <c r="B86" s="215">
        <v>65</v>
      </c>
      <c r="C86" s="215">
        <v>30</v>
      </c>
      <c r="D86" s="215"/>
      <c r="E86" s="216"/>
    </row>
    <row r="87" spans="1:5" ht="15.75">
      <c r="A87" s="217" t="s">
        <v>127</v>
      </c>
      <c r="B87" s="215">
        <f>SUM(B88:B92)</f>
        <v>21618</v>
      </c>
      <c r="C87" s="215">
        <f>SUM(C88:C92)</f>
        <v>24220</v>
      </c>
      <c r="D87" s="215"/>
      <c r="E87" s="216"/>
    </row>
    <row r="88" spans="1:5" ht="15.75">
      <c r="A88" s="217" t="s">
        <v>67</v>
      </c>
      <c r="B88" s="215">
        <v>14523</v>
      </c>
      <c r="C88" s="215">
        <v>15886</v>
      </c>
      <c r="D88" s="215"/>
      <c r="E88" s="216"/>
    </row>
    <row r="89" spans="1:5" ht="15.75">
      <c r="A89" s="217" t="s">
        <v>74</v>
      </c>
      <c r="B89" s="215"/>
      <c r="C89" s="215">
        <v>60</v>
      </c>
      <c r="D89" s="215"/>
      <c r="E89" s="216"/>
    </row>
    <row r="90" spans="1:5" ht="15.75">
      <c r="A90" s="217" t="s">
        <v>128</v>
      </c>
      <c r="B90" s="215">
        <v>5490</v>
      </c>
      <c r="C90" s="215">
        <v>5847</v>
      </c>
      <c r="D90" s="215"/>
      <c r="E90" s="216"/>
    </row>
    <row r="91" spans="1:5" ht="15.75">
      <c r="A91" s="217" t="s">
        <v>129</v>
      </c>
      <c r="B91" s="215">
        <v>55</v>
      </c>
      <c r="C91" s="215">
        <v>55</v>
      </c>
      <c r="D91" s="215"/>
      <c r="E91" s="216"/>
    </row>
    <row r="92" spans="1:5" ht="15.75">
      <c r="A92" s="217" t="s">
        <v>130</v>
      </c>
      <c r="B92" s="215">
        <v>1550</v>
      </c>
      <c r="C92" s="215">
        <v>2372</v>
      </c>
      <c r="D92" s="215"/>
      <c r="E92" s="216"/>
    </row>
    <row r="93" spans="1:5" ht="15.75">
      <c r="A93" s="217" t="s">
        <v>131</v>
      </c>
      <c r="B93" s="215">
        <f>SUM(B94:B96)</f>
        <v>1953</v>
      </c>
      <c r="C93" s="215">
        <f>SUM(C94:C96)</f>
        <v>2084</v>
      </c>
      <c r="D93" s="215"/>
      <c r="E93" s="216"/>
    </row>
    <row r="94" spans="1:5" ht="15.75">
      <c r="A94" s="217" t="s">
        <v>67</v>
      </c>
      <c r="B94" s="215">
        <v>1713</v>
      </c>
      <c r="C94" s="215">
        <v>1838</v>
      </c>
      <c r="D94" s="215"/>
      <c r="E94" s="216"/>
    </row>
    <row r="95" spans="1:5" ht="15.75">
      <c r="A95" s="217" t="s">
        <v>74</v>
      </c>
      <c r="B95" s="215">
        <v>65</v>
      </c>
      <c r="C95" s="215">
        <v>65</v>
      </c>
      <c r="D95" s="215"/>
      <c r="E95" s="216"/>
    </row>
    <row r="96" spans="1:5" ht="15.75">
      <c r="A96" s="217" t="s">
        <v>132</v>
      </c>
      <c r="B96" s="215">
        <v>175</v>
      </c>
      <c r="C96" s="215">
        <v>181</v>
      </c>
      <c r="D96" s="215"/>
      <c r="E96" s="216"/>
    </row>
    <row r="97" spans="1:5" ht="15.75">
      <c r="A97" s="217" t="s">
        <v>133</v>
      </c>
      <c r="B97" s="215">
        <f>SUM(B98:B100)</f>
        <v>4827</v>
      </c>
      <c r="C97" s="215">
        <f>SUM(C98:C100)</f>
        <v>4893</v>
      </c>
      <c r="D97" s="215"/>
      <c r="E97" s="216"/>
    </row>
    <row r="98" spans="1:5" ht="15.75">
      <c r="A98" s="217" t="s">
        <v>67</v>
      </c>
      <c r="B98" s="215">
        <v>2859</v>
      </c>
      <c r="C98" s="215">
        <v>3214</v>
      </c>
      <c r="D98" s="215"/>
      <c r="E98" s="216"/>
    </row>
    <row r="99" spans="1:5" ht="15.75">
      <c r="A99" s="217" t="s">
        <v>74</v>
      </c>
      <c r="B99" s="215">
        <v>320</v>
      </c>
      <c r="C99" s="215">
        <v>310</v>
      </c>
      <c r="D99" s="215"/>
      <c r="E99" s="216"/>
    </row>
    <row r="100" spans="1:5" ht="15.75">
      <c r="A100" s="217" t="s">
        <v>134</v>
      </c>
      <c r="B100" s="215">
        <v>1648</v>
      </c>
      <c r="C100" s="215">
        <v>1369</v>
      </c>
      <c r="D100" s="215"/>
      <c r="E100" s="216"/>
    </row>
    <row r="101" spans="1:5" ht="15.75">
      <c r="A101" s="217" t="s">
        <v>135</v>
      </c>
      <c r="B101" s="215">
        <f>SUM(B102:B107)</f>
        <v>1605</v>
      </c>
      <c r="C101" s="215">
        <f>SUM(C102:C107)</f>
        <v>1757</v>
      </c>
      <c r="D101" s="215"/>
      <c r="E101" s="216"/>
    </row>
    <row r="102" spans="1:5" ht="15.75">
      <c r="A102" s="217" t="s">
        <v>67</v>
      </c>
      <c r="B102" s="215">
        <v>1221</v>
      </c>
      <c r="C102" s="215">
        <v>1370</v>
      </c>
      <c r="D102" s="215"/>
      <c r="E102" s="216"/>
    </row>
    <row r="103" spans="1:5" ht="15.75">
      <c r="A103" s="217" t="s">
        <v>136</v>
      </c>
      <c r="B103" s="215">
        <v>64</v>
      </c>
      <c r="C103" s="215">
        <v>91</v>
      </c>
      <c r="D103" s="215"/>
      <c r="E103" s="216"/>
    </row>
    <row r="104" spans="1:5" ht="15.75">
      <c r="A104" s="217" t="s">
        <v>137</v>
      </c>
      <c r="B104" s="215">
        <v>33</v>
      </c>
      <c r="C104" s="215">
        <v>33</v>
      </c>
      <c r="D104" s="215"/>
      <c r="E104" s="216"/>
    </row>
    <row r="105" spans="1:5" ht="15.75">
      <c r="A105" s="220" t="s">
        <v>138</v>
      </c>
      <c r="B105" s="215">
        <v>103</v>
      </c>
      <c r="C105" s="215">
        <v>89</v>
      </c>
      <c r="D105" s="221"/>
      <c r="E105" s="221"/>
    </row>
    <row r="106" spans="1:5" ht="15.75">
      <c r="A106" s="217" t="s">
        <v>139</v>
      </c>
      <c r="B106" s="215">
        <v>95</v>
      </c>
      <c r="C106" s="215">
        <v>114</v>
      </c>
      <c r="D106" s="215"/>
      <c r="E106" s="216"/>
    </row>
    <row r="107" spans="1:5" ht="15.75">
      <c r="A107" s="217" t="s">
        <v>140</v>
      </c>
      <c r="B107" s="215">
        <v>89</v>
      </c>
      <c r="C107" s="215">
        <v>60</v>
      </c>
      <c r="D107" s="215"/>
      <c r="E107" s="216"/>
    </row>
    <row r="108" spans="1:5" ht="15.75">
      <c r="A108" s="217" t="s">
        <v>141</v>
      </c>
      <c r="B108" s="215">
        <v>1532</v>
      </c>
      <c r="C108" s="215">
        <v>801</v>
      </c>
      <c r="D108" s="215"/>
      <c r="E108" s="216"/>
    </row>
    <row r="109" spans="1:5" ht="15.75">
      <c r="A109" s="217" t="s">
        <v>142</v>
      </c>
      <c r="B109" s="215">
        <v>1532</v>
      </c>
      <c r="C109" s="215">
        <v>801</v>
      </c>
      <c r="D109" s="215"/>
      <c r="E109" s="216"/>
    </row>
    <row r="110" spans="1:5" ht="15.75">
      <c r="A110" s="217" t="s">
        <v>143</v>
      </c>
      <c r="B110" s="215">
        <f>B111+B114+B119+B121</f>
        <v>65400</v>
      </c>
      <c r="C110" s="215">
        <f>C111+C114+C119+C121</f>
        <v>64152</v>
      </c>
      <c r="D110" s="216">
        <v>98.1</v>
      </c>
      <c r="E110" s="216">
        <v>101.4</v>
      </c>
    </row>
    <row r="111" spans="1:5" ht="15.75">
      <c r="A111" s="217" t="s">
        <v>144</v>
      </c>
      <c r="B111" s="215">
        <f>SUM(B112:B113)</f>
        <v>384</v>
      </c>
      <c r="C111" s="215">
        <f>SUM(C112:C113)</f>
        <v>405</v>
      </c>
      <c r="D111" s="215"/>
      <c r="E111" s="216"/>
    </row>
    <row r="112" spans="1:5" ht="15.75">
      <c r="A112" s="217" t="s">
        <v>67</v>
      </c>
      <c r="B112" s="215">
        <v>354</v>
      </c>
      <c r="C112" s="215">
        <v>405</v>
      </c>
      <c r="D112" s="215"/>
      <c r="E112" s="216"/>
    </row>
    <row r="113" spans="1:5" ht="15.75">
      <c r="A113" s="217" t="s">
        <v>145</v>
      </c>
      <c r="B113" s="215">
        <v>30</v>
      </c>
      <c r="C113" s="215"/>
      <c r="D113" s="215"/>
      <c r="E113" s="216"/>
    </row>
    <row r="114" spans="1:5" ht="15.75">
      <c r="A114" s="217" t="s">
        <v>146</v>
      </c>
      <c r="B114" s="215">
        <f>SUM(B115:B118)</f>
        <v>60213</v>
      </c>
      <c r="C114" s="215">
        <f>SUM(C115:C118)</f>
        <v>60395</v>
      </c>
      <c r="D114" s="215"/>
      <c r="E114" s="216"/>
    </row>
    <row r="115" spans="1:5" ht="15.75">
      <c r="A115" s="217" t="s">
        <v>147</v>
      </c>
      <c r="B115" s="215">
        <v>4518</v>
      </c>
      <c r="C115" s="215">
        <v>4988</v>
      </c>
      <c r="D115" s="215"/>
      <c r="E115" s="216"/>
    </row>
    <row r="116" spans="1:5" ht="15.75">
      <c r="A116" s="217" t="s">
        <v>148</v>
      </c>
      <c r="B116" s="215">
        <v>30007</v>
      </c>
      <c r="C116" s="215">
        <v>29569</v>
      </c>
      <c r="D116" s="215"/>
      <c r="E116" s="216"/>
    </row>
    <row r="117" spans="1:5" ht="15.75">
      <c r="A117" s="217" t="s">
        <v>149</v>
      </c>
      <c r="B117" s="215">
        <v>16939</v>
      </c>
      <c r="C117" s="215">
        <v>16773</v>
      </c>
      <c r="D117" s="215"/>
      <c r="E117" s="216"/>
    </row>
    <row r="118" spans="1:5" ht="15.75">
      <c r="A118" s="217" t="s">
        <v>150</v>
      </c>
      <c r="B118" s="215">
        <v>8749</v>
      </c>
      <c r="C118" s="215">
        <v>9065</v>
      </c>
      <c r="D118" s="215"/>
      <c r="E118" s="216"/>
    </row>
    <row r="119" spans="1:5" ht="15.75">
      <c r="A119" s="217" t="s">
        <v>151</v>
      </c>
      <c r="B119" s="215">
        <v>2993</v>
      </c>
      <c r="C119" s="215">
        <v>2974</v>
      </c>
      <c r="D119" s="215"/>
      <c r="E119" s="216"/>
    </row>
    <row r="120" spans="1:5" ht="15.75">
      <c r="A120" s="217" t="s">
        <v>152</v>
      </c>
      <c r="B120" s="215">
        <v>2993</v>
      </c>
      <c r="C120" s="215">
        <v>2974</v>
      </c>
      <c r="D120" s="215"/>
      <c r="E120" s="216"/>
    </row>
    <row r="121" spans="1:5" ht="15.75">
      <c r="A121" s="217" t="s">
        <v>153</v>
      </c>
      <c r="B121" s="215">
        <v>1810</v>
      </c>
      <c r="C121" s="215">
        <v>378</v>
      </c>
      <c r="D121" s="215"/>
      <c r="E121" s="216"/>
    </row>
    <row r="122" spans="1:5" ht="15.75">
      <c r="A122" s="217" t="s">
        <v>154</v>
      </c>
      <c r="B122" s="215">
        <v>1810</v>
      </c>
      <c r="C122" s="215">
        <v>378</v>
      </c>
      <c r="D122" s="215"/>
      <c r="E122" s="216"/>
    </row>
    <row r="123" spans="1:5" ht="15.75">
      <c r="A123" s="222" t="s">
        <v>155</v>
      </c>
      <c r="B123" s="215">
        <f>B124+B127+B130+B133</f>
        <v>11800</v>
      </c>
      <c r="C123" s="215">
        <f>C124+C127+C130+C133</f>
        <v>13362</v>
      </c>
      <c r="D123" s="216">
        <v>113.2</v>
      </c>
      <c r="E123" s="216">
        <v>115.2</v>
      </c>
    </row>
    <row r="124" spans="1:5" ht="15.75">
      <c r="A124" s="217" t="s">
        <v>156</v>
      </c>
      <c r="B124" s="215">
        <f>SUM(B125:B126)</f>
        <v>666</v>
      </c>
      <c r="C124" s="215">
        <f>SUM(C125:C126)</f>
        <v>627</v>
      </c>
      <c r="D124" s="215"/>
      <c r="E124" s="216"/>
    </row>
    <row r="125" spans="1:5" ht="15.75">
      <c r="A125" s="217" t="s">
        <v>67</v>
      </c>
      <c r="B125" s="215">
        <v>516</v>
      </c>
      <c r="C125" s="215">
        <v>627</v>
      </c>
      <c r="D125" s="215"/>
      <c r="E125" s="216"/>
    </row>
    <row r="126" spans="1:5" ht="15.75">
      <c r="A126" s="217" t="s">
        <v>157</v>
      </c>
      <c r="B126" s="215">
        <v>150</v>
      </c>
      <c r="C126" s="215"/>
      <c r="D126" s="215"/>
      <c r="E126" s="216"/>
    </row>
    <row r="127" spans="1:5" ht="15.75">
      <c r="A127" s="217" t="s">
        <v>158</v>
      </c>
      <c r="B127" s="215">
        <f>SUM(B128:B129)</f>
        <v>3380</v>
      </c>
      <c r="C127" s="215">
        <f>SUM(C128:C129)</f>
        <v>2253</v>
      </c>
      <c r="D127" s="215"/>
      <c r="E127" s="216"/>
    </row>
    <row r="128" spans="1:5" ht="15.75">
      <c r="A128" s="217" t="s">
        <v>159</v>
      </c>
      <c r="B128" s="215">
        <v>50</v>
      </c>
      <c r="C128" s="215">
        <v>120</v>
      </c>
      <c r="D128" s="215"/>
      <c r="E128" s="216"/>
    </row>
    <row r="129" spans="1:5" ht="15.75">
      <c r="A129" s="217" t="s">
        <v>160</v>
      </c>
      <c r="B129" s="215">
        <v>3330</v>
      </c>
      <c r="C129" s="215">
        <v>2133</v>
      </c>
      <c r="D129" s="215"/>
      <c r="E129" s="216"/>
    </row>
    <row r="130" spans="1:5" ht="15.75">
      <c r="A130" s="217" t="s">
        <v>161</v>
      </c>
      <c r="B130" s="215">
        <f>SUM(B131:B132)</f>
        <v>100</v>
      </c>
      <c r="C130" s="215">
        <f>SUM(C131:C132)</f>
        <v>170</v>
      </c>
      <c r="D130" s="215"/>
      <c r="E130" s="216"/>
    </row>
    <row r="131" spans="1:5" ht="15.75">
      <c r="A131" s="217" t="s">
        <v>162</v>
      </c>
      <c r="B131" s="215">
        <v>100</v>
      </c>
      <c r="C131" s="215">
        <v>130</v>
      </c>
      <c r="D131" s="215"/>
      <c r="E131" s="216"/>
    </row>
    <row r="132" spans="1:5" ht="15.75">
      <c r="A132" s="217" t="s">
        <v>163</v>
      </c>
      <c r="B132" s="215"/>
      <c r="C132" s="215">
        <v>40</v>
      </c>
      <c r="D132" s="215"/>
      <c r="E132" s="216"/>
    </row>
    <row r="133" spans="1:5" ht="15.75">
      <c r="A133" s="217" t="s">
        <v>164</v>
      </c>
      <c r="B133" s="215">
        <v>7654</v>
      </c>
      <c r="C133" s="215">
        <v>10312</v>
      </c>
      <c r="D133" s="215"/>
      <c r="E133" s="216"/>
    </row>
    <row r="134" spans="1:5" ht="15.75">
      <c r="A134" s="217" t="s">
        <v>165</v>
      </c>
      <c r="B134" s="215">
        <v>7654</v>
      </c>
      <c r="C134" s="215">
        <v>10312</v>
      </c>
      <c r="D134" s="215"/>
      <c r="E134" s="216"/>
    </row>
    <row r="135" spans="1:5" ht="15.75">
      <c r="A135" s="222" t="s">
        <v>166</v>
      </c>
      <c r="B135" s="215">
        <f>B136+B142+B145+B147+B149</f>
        <v>7700</v>
      </c>
      <c r="C135" s="215">
        <f>C136+C142+C145+C147+C149</f>
        <v>6298</v>
      </c>
      <c r="D135" s="216">
        <v>81.8</v>
      </c>
      <c r="E135" s="216">
        <v>83.1</v>
      </c>
    </row>
    <row r="136" spans="1:5" ht="15.75">
      <c r="A136" s="217" t="s">
        <v>167</v>
      </c>
      <c r="B136" s="215">
        <f>SUM(B137:B141)</f>
        <v>2982</v>
      </c>
      <c r="C136" s="215">
        <f>SUM(C137:C141)</f>
        <v>2872</v>
      </c>
      <c r="D136" s="215"/>
      <c r="E136" s="216"/>
    </row>
    <row r="137" spans="1:5" ht="15.75">
      <c r="A137" s="217" t="s">
        <v>67</v>
      </c>
      <c r="B137" s="215">
        <v>860</v>
      </c>
      <c r="C137" s="215">
        <v>979</v>
      </c>
      <c r="D137" s="215"/>
      <c r="E137" s="216"/>
    </row>
    <row r="138" spans="1:5" ht="15.75">
      <c r="A138" s="217" t="s">
        <v>168</v>
      </c>
      <c r="B138" s="215">
        <v>321</v>
      </c>
      <c r="C138" s="215">
        <v>332</v>
      </c>
      <c r="D138" s="215"/>
      <c r="E138" s="216"/>
    </row>
    <row r="139" spans="1:5" ht="15.75">
      <c r="A139" s="217" t="s">
        <v>169</v>
      </c>
      <c r="B139" s="215">
        <v>484</v>
      </c>
      <c r="C139" s="215">
        <v>516</v>
      </c>
      <c r="D139" s="215"/>
      <c r="E139" s="216"/>
    </row>
    <row r="140" spans="1:5" ht="15.75">
      <c r="A140" s="217" t="s">
        <v>170</v>
      </c>
      <c r="B140" s="215">
        <v>60</v>
      </c>
      <c r="C140" s="215">
        <v>27</v>
      </c>
      <c r="D140" s="215"/>
      <c r="E140" s="216"/>
    </row>
    <row r="141" spans="1:5" ht="15.75">
      <c r="A141" s="217" t="s">
        <v>171</v>
      </c>
      <c r="B141" s="215">
        <v>1257</v>
      </c>
      <c r="C141" s="215">
        <v>1018</v>
      </c>
      <c r="D141" s="215"/>
      <c r="E141" s="216"/>
    </row>
    <row r="142" spans="1:5" ht="15.75">
      <c r="A142" s="217" t="s">
        <v>172</v>
      </c>
      <c r="B142" s="215">
        <f>SUM(B143:B144)</f>
        <v>260</v>
      </c>
      <c r="C142" s="215">
        <f>SUM(C143:C144)</f>
        <v>54</v>
      </c>
      <c r="D142" s="215"/>
      <c r="E142" s="216"/>
    </row>
    <row r="143" spans="1:5" ht="15.75">
      <c r="A143" s="217" t="s">
        <v>173</v>
      </c>
      <c r="B143" s="215">
        <v>260</v>
      </c>
      <c r="C143" s="215">
        <v>24</v>
      </c>
      <c r="D143" s="215"/>
      <c r="E143" s="216"/>
    </row>
    <row r="144" spans="1:5" ht="15.75">
      <c r="A144" s="217" t="s">
        <v>174</v>
      </c>
      <c r="B144" s="215"/>
      <c r="C144" s="215">
        <v>30</v>
      </c>
      <c r="D144" s="215"/>
      <c r="E144" s="216"/>
    </row>
    <row r="145" spans="1:5" ht="15.75">
      <c r="A145" s="217" t="s">
        <v>175</v>
      </c>
      <c r="B145" s="215">
        <v>132</v>
      </c>
      <c r="C145" s="215">
        <v>134</v>
      </c>
      <c r="D145" s="215"/>
      <c r="E145" s="216"/>
    </row>
    <row r="146" spans="1:5" ht="15.75">
      <c r="A146" s="217" t="s">
        <v>176</v>
      </c>
      <c r="B146" s="215">
        <v>132</v>
      </c>
      <c r="C146" s="215">
        <v>134</v>
      </c>
      <c r="D146" s="215"/>
      <c r="E146" s="216"/>
    </row>
    <row r="147" spans="1:5" ht="15.75">
      <c r="A147" s="217" t="s">
        <v>177</v>
      </c>
      <c r="B147" s="215"/>
      <c r="C147" s="215">
        <v>54</v>
      </c>
      <c r="D147" s="215"/>
      <c r="E147" s="216"/>
    </row>
    <row r="148" spans="1:5" ht="15.75">
      <c r="A148" s="217" t="s">
        <v>178</v>
      </c>
      <c r="B148" s="215"/>
      <c r="C148" s="215">
        <v>54</v>
      </c>
      <c r="D148" s="215"/>
      <c r="E148" s="216"/>
    </row>
    <row r="149" spans="1:5" ht="15.75">
      <c r="A149" s="217" t="s">
        <v>179</v>
      </c>
      <c r="B149" s="215">
        <f>SUM(B150:B152)</f>
        <v>4326</v>
      </c>
      <c r="C149" s="215">
        <f>SUM(C150:C152)</f>
        <v>3184</v>
      </c>
      <c r="D149" s="215"/>
      <c r="E149" s="216"/>
    </row>
    <row r="150" spans="1:5" ht="15.75">
      <c r="A150" s="217" t="s">
        <v>180</v>
      </c>
      <c r="B150" s="215">
        <v>966</v>
      </c>
      <c r="C150" s="215">
        <v>681</v>
      </c>
      <c r="D150" s="215"/>
      <c r="E150" s="216"/>
    </row>
    <row r="151" spans="1:5" ht="15.75">
      <c r="A151" s="217" t="s">
        <v>181</v>
      </c>
      <c r="B151" s="215">
        <v>250</v>
      </c>
      <c r="C151" s="215">
        <v>103</v>
      </c>
      <c r="D151" s="215"/>
      <c r="E151" s="216"/>
    </row>
    <row r="152" spans="1:5" ht="15.75">
      <c r="A152" s="217" t="s">
        <v>182</v>
      </c>
      <c r="B152" s="215">
        <v>3110</v>
      </c>
      <c r="C152" s="215">
        <v>2400</v>
      </c>
      <c r="D152" s="215"/>
      <c r="E152" s="216"/>
    </row>
    <row r="153" spans="1:5" ht="15.75">
      <c r="A153" s="222" t="s">
        <v>183</v>
      </c>
      <c r="B153" s="215">
        <f>B154+B159+B164+B168+B170+B175+B182+B189+B195+B198+B201+B203+B205+B207+B209+B213</f>
        <v>39100</v>
      </c>
      <c r="C153" s="215">
        <f>C154+C159+C164+C168+C170+C175+C182+C189+C195+C198+C201+C203+C205+C207+C209+C213</f>
        <v>40688</v>
      </c>
      <c r="D153" s="216">
        <v>104.1</v>
      </c>
      <c r="E153" s="216">
        <v>119.9</v>
      </c>
    </row>
    <row r="154" spans="1:5" ht="15.75">
      <c r="A154" s="217" t="s">
        <v>184</v>
      </c>
      <c r="B154" s="215">
        <f>SUM(B155:B158)</f>
        <v>2055</v>
      </c>
      <c r="C154" s="215">
        <f>SUM(C155:C158)</f>
        <v>1856</v>
      </c>
      <c r="D154" s="215"/>
      <c r="E154" s="216"/>
    </row>
    <row r="155" spans="1:5" ht="15.75">
      <c r="A155" s="217" t="s">
        <v>67</v>
      </c>
      <c r="B155" s="215">
        <v>995</v>
      </c>
      <c r="C155" s="215">
        <v>1171</v>
      </c>
      <c r="D155" s="215"/>
      <c r="E155" s="216"/>
    </row>
    <row r="156" spans="1:5" ht="15.75">
      <c r="A156" s="217" t="s">
        <v>185</v>
      </c>
      <c r="B156" s="215">
        <v>2</v>
      </c>
      <c r="C156" s="215">
        <v>2</v>
      </c>
      <c r="D156" s="215"/>
      <c r="E156" s="216"/>
    </row>
    <row r="157" spans="1:5" ht="15.75">
      <c r="A157" s="217" t="s">
        <v>186</v>
      </c>
      <c r="B157" s="215">
        <v>85</v>
      </c>
      <c r="C157" s="215">
        <v>12</v>
      </c>
      <c r="D157" s="215"/>
      <c r="E157" s="216"/>
    </row>
    <row r="158" spans="1:5" ht="15.75">
      <c r="A158" s="217" t="s">
        <v>187</v>
      </c>
      <c r="B158" s="215">
        <v>973</v>
      </c>
      <c r="C158" s="215">
        <v>671</v>
      </c>
      <c r="D158" s="215"/>
      <c r="E158" s="216"/>
    </row>
    <row r="159" spans="1:5" ht="15.75">
      <c r="A159" s="217" t="s">
        <v>188</v>
      </c>
      <c r="B159" s="215">
        <f>SUM(B160:B163)</f>
        <v>770</v>
      </c>
      <c r="C159" s="215">
        <f>SUM(C160:C163)</f>
        <v>876</v>
      </c>
      <c r="D159" s="215"/>
      <c r="E159" s="216"/>
    </row>
    <row r="160" spans="1:5" ht="15.75">
      <c r="A160" s="217" t="s">
        <v>67</v>
      </c>
      <c r="B160" s="215">
        <v>495</v>
      </c>
      <c r="C160" s="215">
        <v>572</v>
      </c>
      <c r="D160" s="215"/>
      <c r="E160" s="216"/>
    </row>
    <row r="161" spans="1:5" ht="15.75">
      <c r="A161" s="217" t="s">
        <v>189</v>
      </c>
      <c r="B161" s="215">
        <v>14</v>
      </c>
      <c r="C161" s="215">
        <v>14</v>
      </c>
      <c r="D161" s="215"/>
      <c r="E161" s="216"/>
    </row>
    <row r="162" spans="1:5" ht="15.75">
      <c r="A162" s="217" t="s">
        <v>190</v>
      </c>
      <c r="B162" s="215">
        <v>100</v>
      </c>
      <c r="C162" s="215">
        <v>20</v>
      </c>
      <c r="D162" s="215"/>
      <c r="E162" s="216"/>
    </row>
    <row r="163" spans="1:5" ht="15.75">
      <c r="A163" s="217" t="s">
        <v>191</v>
      </c>
      <c r="B163" s="215">
        <v>161</v>
      </c>
      <c r="C163" s="215">
        <v>270</v>
      </c>
      <c r="D163" s="215"/>
      <c r="E163" s="216"/>
    </row>
    <row r="164" spans="1:5" ht="15.75">
      <c r="A164" s="217" t="s">
        <v>192</v>
      </c>
      <c r="B164" s="215">
        <f>SUM(B165:B167)</f>
        <v>16463</v>
      </c>
      <c r="C164" s="215">
        <f>SUM(C165:C167)</f>
        <v>17291</v>
      </c>
      <c r="D164" s="215"/>
      <c r="E164" s="216"/>
    </row>
    <row r="165" spans="1:5" ht="15.75">
      <c r="A165" s="217" t="s">
        <v>193</v>
      </c>
      <c r="B165" s="215">
        <v>8305</v>
      </c>
      <c r="C165" s="215">
        <v>8793</v>
      </c>
      <c r="D165" s="215"/>
      <c r="E165" s="216"/>
    </row>
    <row r="166" spans="1:5" ht="15.75">
      <c r="A166" s="217" t="s">
        <v>194</v>
      </c>
      <c r="B166" s="215">
        <v>3958</v>
      </c>
      <c r="C166" s="215">
        <v>4298</v>
      </c>
      <c r="D166" s="215"/>
      <c r="E166" s="216"/>
    </row>
    <row r="167" spans="1:5" ht="15.75">
      <c r="A167" s="217" t="s">
        <v>195</v>
      </c>
      <c r="B167" s="215">
        <v>4200</v>
      </c>
      <c r="C167" s="215">
        <v>4200</v>
      </c>
      <c r="D167" s="221"/>
      <c r="E167" s="221"/>
    </row>
    <row r="168" spans="1:5" ht="15.75">
      <c r="A168" s="217" t="s">
        <v>196</v>
      </c>
      <c r="B168" s="215">
        <v>700</v>
      </c>
      <c r="C168" s="215">
        <v>1094</v>
      </c>
      <c r="D168" s="215"/>
      <c r="E168" s="216"/>
    </row>
    <row r="169" spans="1:5" ht="15.75">
      <c r="A169" s="217" t="s">
        <v>197</v>
      </c>
      <c r="B169" s="215">
        <v>700</v>
      </c>
      <c r="C169" s="215">
        <v>1094</v>
      </c>
      <c r="D169" s="215"/>
      <c r="E169" s="216"/>
    </row>
    <row r="170" spans="1:5" ht="15.75">
      <c r="A170" s="217" t="s">
        <v>198</v>
      </c>
      <c r="B170" s="215">
        <f>SUM(B171:B174)</f>
        <v>2070</v>
      </c>
      <c r="C170" s="215">
        <f>SUM(C171:C174)</f>
        <v>2358</v>
      </c>
      <c r="D170" s="215"/>
      <c r="E170" s="216"/>
    </row>
    <row r="171" spans="1:5" ht="15.75">
      <c r="A171" s="217" t="s">
        <v>199</v>
      </c>
      <c r="B171" s="215">
        <v>60</v>
      </c>
      <c r="C171" s="215">
        <v>198</v>
      </c>
      <c r="D171" s="215"/>
      <c r="E171" s="216"/>
    </row>
    <row r="172" spans="1:5" ht="15.75">
      <c r="A172" s="217" t="s">
        <v>200</v>
      </c>
      <c r="B172" s="215">
        <v>400</v>
      </c>
      <c r="C172" s="215">
        <v>714</v>
      </c>
      <c r="D172" s="215"/>
      <c r="E172" s="216"/>
    </row>
    <row r="173" spans="1:5" ht="15.75">
      <c r="A173" s="217" t="s">
        <v>201</v>
      </c>
      <c r="B173" s="215">
        <v>1500</v>
      </c>
      <c r="C173" s="215">
        <v>1392</v>
      </c>
      <c r="D173" s="215"/>
      <c r="E173" s="216"/>
    </row>
    <row r="174" spans="1:5" ht="15.75">
      <c r="A174" s="217" t="s">
        <v>202</v>
      </c>
      <c r="B174" s="215">
        <v>110</v>
      </c>
      <c r="C174" s="215">
        <v>54</v>
      </c>
      <c r="D174" s="215"/>
      <c r="E174" s="216"/>
    </row>
    <row r="175" spans="1:5" ht="15.75">
      <c r="A175" s="217" t="s">
        <v>203</v>
      </c>
      <c r="B175" s="215">
        <f>SUM(B176:B181)</f>
        <v>1645</v>
      </c>
      <c r="C175" s="215">
        <f>SUM(C176:C181)</f>
        <v>1433</v>
      </c>
      <c r="D175" s="215"/>
      <c r="E175" s="216"/>
    </row>
    <row r="176" spans="1:5" ht="15.75">
      <c r="A176" s="217" t="s">
        <v>204</v>
      </c>
      <c r="B176" s="215">
        <v>700</v>
      </c>
      <c r="C176" s="215">
        <v>574</v>
      </c>
      <c r="D176" s="215"/>
      <c r="E176" s="216"/>
    </row>
    <row r="177" spans="1:5" ht="15.75">
      <c r="A177" s="217" t="s">
        <v>205</v>
      </c>
      <c r="B177" s="215">
        <v>300</v>
      </c>
      <c r="C177" s="215">
        <v>546</v>
      </c>
      <c r="D177" s="215"/>
      <c r="E177" s="216"/>
    </row>
    <row r="178" spans="1:5" ht="15.75">
      <c r="A178" s="217" t="s">
        <v>206</v>
      </c>
      <c r="B178" s="215">
        <v>210</v>
      </c>
      <c r="C178" s="215">
        <v>133</v>
      </c>
      <c r="D178" s="215"/>
      <c r="E178" s="216"/>
    </row>
    <row r="179" spans="1:5" ht="15.75">
      <c r="A179" s="217" t="s">
        <v>207</v>
      </c>
      <c r="B179" s="215">
        <v>50</v>
      </c>
      <c r="C179" s="215">
        <v>12</v>
      </c>
      <c r="D179" s="215"/>
      <c r="E179" s="216"/>
    </row>
    <row r="180" spans="1:5" ht="15.75">
      <c r="A180" s="217" t="s">
        <v>208</v>
      </c>
      <c r="B180" s="215">
        <v>15</v>
      </c>
      <c r="C180" s="215"/>
      <c r="D180" s="215"/>
      <c r="E180" s="216"/>
    </row>
    <row r="181" spans="1:5" ht="15.75">
      <c r="A181" s="217" t="s">
        <v>209</v>
      </c>
      <c r="B181" s="215">
        <v>370</v>
      </c>
      <c r="C181" s="215">
        <v>168</v>
      </c>
      <c r="D181" s="215"/>
      <c r="E181" s="216"/>
    </row>
    <row r="182" spans="1:5" ht="15.75">
      <c r="A182" s="217" t="s">
        <v>210</v>
      </c>
      <c r="B182" s="215">
        <f>SUM(B183:B188)</f>
        <v>1590</v>
      </c>
      <c r="C182" s="215">
        <f>SUM(C183:C188)</f>
        <v>2630</v>
      </c>
      <c r="D182" s="215"/>
      <c r="E182" s="216"/>
    </row>
    <row r="183" spans="1:5" ht="15.75">
      <c r="A183" s="217" t="s">
        <v>211</v>
      </c>
      <c r="B183" s="215">
        <v>320</v>
      </c>
      <c r="C183" s="215">
        <v>436</v>
      </c>
      <c r="D183" s="215"/>
      <c r="E183" s="216"/>
    </row>
    <row r="184" spans="1:5" ht="15.75">
      <c r="A184" s="217" t="s">
        <v>212</v>
      </c>
      <c r="B184" s="215">
        <v>650</v>
      </c>
      <c r="C184" s="215">
        <v>733</v>
      </c>
      <c r="D184" s="215"/>
      <c r="E184" s="216"/>
    </row>
    <row r="185" spans="1:5" ht="15.75">
      <c r="A185" s="217" t="s">
        <v>213</v>
      </c>
      <c r="B185" s="215">
        <v>90</v>
      </c>
      <c r="C185" s="215">
        <v>89</v>
      </c>
      <c r="D185" s="215"/>
      <c r="E185" s="216"/>
    </row>
    <row r="186" spans="1:5" ht="15.75">
      <c r="A186" s="217" t="s">
        <v>214</v>
      </c>
      <c r="B186" s="215">
        <v>210</v>
      </c>
      <c r="C186" s="215">
        <v>213</v>
      </c>
      <c r="D186" s="215"/>
      <c r="E186" s="216"/>
    </row>
    <row r="187" spans="1:5" ht="15.75">
      <c r="A187" s="217" t="s">
        <v>215</v>
      </c>
      <c r="B187" s="215">
        <v>320</v>
      </c>
      <c r="C187" s="215">
        <v>1151</v>
      </c>
      <c r="D187" s="215"/>
      <c r="E187" s="216"/>
    </row>
    <row r="188" spans="1:5" ht="15.75">
      <c r="A188" s="217" t="s">
        <v>216</v>
      </c>
      <c r="B188" s="221"/>
      <c r="C188" s="215">
        <v>8</v>
      </c>
      <c r="D188" s="221"/>
      <c r="E188" s="221"/>
    </row>
    <row r="189" spans="1:5" ht="15.75">
      <c r="A189" s="217" t="s">
        <v>217</v>
      </c>
      <c r="B189" s="215">
        <f>SUM(B190:B194)</f>
        <v>4814</v>
      </c>
      <c r="C189" s="215">
        <f>SUM(C190:C194)</f>
        <v>3776</v>
      </c>
      <c r="D189" s="215"/>
      <c r="E189" s="216"/>
    </row>
    <row r="190" spans="1:5" ht="15.75">
      <c r="A190" s="217" t="s">
        <v>67</v>
      </c>
      <c r="B190" s="215">
        <v>260</v>
      </c>
      <c r="C190" s="215">
        <v>304</v>
      </c>
      <c r="D190" s="215"/>
      <c r="E190" s="216"/>
    </row>
    <row r="191" spans="1:5" ht="15.75">
      <c r="A191" s="217" t="s">
        <v>218</v>
      </c>
      <c r="B191" s="215">
        <v>30</v>
      </c>
      <c r="C191" s="215">
        <v>39</v>
      </c>
      <c r="D191" s="215"/>
      <c r="E191" s="216"/>
    </row>
    <row r="192" spans="1:5" ht="15.75">
      <c r="A192" s="217" t="s">
        <v>219</v>
      </c>
      <c r="B192" s="215">
        <v>170</v>
      </c>
      <c r="C192" s="215">
        <v>180</v>
      </c>
      <c r="D192" s="215"/>
      <c r="E192" s="216"/>
    </row>
    <row r="193" spans="1:5" ht="15.75">
      <c r="A193" s="217" t="s">
        <v>220</v>
      </c>
      <c r="B193" s="215">
        <v>2700</v>
      </c>
      <c r="C193" s="215">
        <v>158</v>
      </c>
      <c r="D193" s="215"/>
      <c r="E193" s="216"/>
    </row>
    <row r="194" spans="1:5" ht="15.75">
      <c r="A194" s="217" t="s">
        <v>221</v>
      </c>
      <c r="B194" s="215">
        <v>1654</v>
      </c>
      <c r="C194" s="215">
        <v>3095</v>
      </c>
      <c r="D194" s="215"/>
      <c r="E194" s="216"/>
    </row>
    <row r="195" spans="1:5" ht="15.75">
      <c r="A195" s="217" t="s">
        <v>222</v>
      </c>
      <c r="B195" s="215">
        <f>SUM(B196:B197)</f>
        <v>70</v>
      </c>
      <c r="C195" s="215">
        <f>SUM(C196:C197)</f>
        <v>85</v>
      </c>
      <c r="D195" s="215"/>
      <c r="E195" s="216"/>
    </row>
    <row r="196" spans="1:5" ht="15.75">
      <c r="A196" s="217" t="s">
        <v>67</v>
      </c>
      <c r="B196" s="215">
        <v>66</v>
      </c>
      <c r="C196" s="215">
        <v>81</v>
      </c>
      <c r="D196" s="215"/>
      <c r="E196" s="216"/>
    </row>
    <row r="197" spans="1:5" ht="15.75">
      <c r="A197" s="217" t="s">
        <v>223</v>
      </c>
      <c r="B197" s="215">
        <v>4</v>
      </c>
      <c r="C197" s="215">
        <v>4</v>
      </c>
      <c r="D197" s="215"/>
      <c r="E197" s="216"/>
    </row>
    <row r="198" spans="1:5" ht="15.75">
      <c r="A198" s="217" t="s">
        <v>224</v>
      </c>
      <c r="B198" s="215">
        <f>SUM(B199:B200)</f>
        <v>1960</v>
      </c>
      <c r="C198" s="215">
        <f>SUM(C199:C200)</f>
        <v>1399</v>
      </c>
      <c r="D198" s="215"/>
      <c r="E198" s="216"/>
    </row>
    <row r="199" spans="1:5" ht="15.75">
      <c r="A199" s="217" t="s">
        <v>225</v>
      </c>
      <c r="B199" s="215">
        <v>260</v>
      </c>
      <c r="C199" s="215">
        <v>450</v>
      </c>
      <c r="D199" s="215"/>
      <c r="E199" s="216"/>
    </row>
    <row r="200" spans="1:5" ht="15.75">
      <c r="A200" s="217" t="s">
        <v>226</v>
      </c>
      <c r="B200" s="215">
        <v>1700</v>
      </c>
      <c r="C200" s="215">
        <v>949</v>
      </c>
      <c r="D200" s="215"/>
      <c r="E200" s="216"/>
    </row>
    <row r="201" spans="1:5" ht="15.75">
      <c r="A201" s="217" t="s">
        <v>227</v>
      </c>
      <c r="B201" s="215">
        <v>200</v>
      </c>
      <c r="C201" s="215">
        <v>238</v>
      </c>
      <c r="D201" s="215"/>
      <c r="E201" s="216"/>
    </row>
    <row r="202" spans="1:5" ht="15.75">
      <c r="A202" s="217" t="s">
        <v>228</v>
      </c>
      <c r="B202" s="215">
        <v>200</v>
      </c>
      <c r="C202" s="215">
        <v>238</v>
      </c>
      <c r="D202" s="215"/>
      <c r="E202" s="216"/>
    </row>
    <row r="203" spans="1:5" ht="15.75">
      <c r="A203" s="217" t="s">
        <v>229</v>
      </c>
      <c r="B203" s="215">
        <v>40</v>
      </c>
      <c r="C203" s="215">
        <v>30</v>
      </c>
      <c r="D203" s="215"/>
      <c r="E203" s="216"/>
    </row>
    <row r="204" spans="1:5" ht="15.75">
      <c r="A204" s="217" t="s">
        <v>230</v>
      </c>
      <c r="B204" s="215">
        <v>40</v>
      </c>
      <c r="C204" s="215">
        <v>30</v>
      </c>
      <c r="D204" s="215"/>
      <c r="E204" s="216"/>
    </row>
    <row r="205" spans="1:5" ht="15.75">
      <c r="A205" s="217" t="s">
        <v>231</v>
      </c>
      <c r="B205" s="215">
        <v>360</v>
      </c>
      <c r="C205" s="215">
        <v>107</v>
      </c>
      <c r="D205" s="215"/>
      <c r="E205" s="216"/>
    </row>
    <row r="206" spans="1:5" ht="15.75">
      <c r="A206" s="217" t="s">
        <v>232</v>
      </c>
      <c r="B206" s="215">
        <v>360</v>
      </c>
      <c r="C206" s="215">
        <v>107</v>
      </c>
      <c r="D206" s="215"/>
      <c r="E206" s="216"/>
    </row>
    <row r="207" spans="1:5" ht="15.75">
      <c r="A207" s="217" t="s">
        <v>233</v>
      </c>
      <c r="B207" s="215">
        <v>10</v>
      </c>
      <c r="C207" s="215"/>
      <c r="D207" s="215"/>
      <c r="E207" s="216"/>
    </row>
    <row r="208" spans="1:5" ht="15.75">
      <c r="A208" s="217" t="s">
        <v>234</v>
      </c>
      <c r="B208" s="215">
        <v>10</v>
      </c>
      <c r="C208" s="215"/>
      <c r="D208" s="215"/>
      <c r="E208" s="216"/>
    </row>
    <row r="209" spans="1:5" ht="15.75">
      <c r="A209" s="217" t="s">
        <v>235</v>
      </c>
      <c r="B209" s="215">
        <f>SUM(B210:B212)</f>
        <v>453</v>
      </c>
      <c r="C209" s="215">
        <f>SUM(C210:C212)</f>
        <v>500</v>
      </c>
      <c r="D209" s="215"/>
      <c r="E209" s="216"/>
    </row>
    <row r="210" spans="1:5" ht="15.75">
      <c r="A210" s="217" t="s">
        <v>67</v>
      </c>
      <c r="B210" s="215">
        <v>183</v>
      </c>
      <c r="C210" s="215">
        <v>215</v>
      </c>
      <c r="D210" s="215"/>
      <c r="E210" s="216"/>
    </row>
    <row r="211" spans="1:5" ht="15.75">
      <c r="A211" s="217" t="s">
        <v>236</v>
      </c>
      <c r="B211" s="215">
        <v>150</v>
      </c>
      <c r="C211" s="215">
        <v>149</v>
      </c>
      <c r="D211" s="215"/>
      <c r="E211" s="216"/>
    </row>
    <row r="212" spans="1:5" ht="15.75">
      <c r="A212" s="217" t="s">
        <v>237</v>
      </c>
      <c r="B212" s="215">
        <v>120</v>
      </c>
      <c r="C212" s="215">
        <v>136</v>
      </c>
      <c r="D212" s="215"/>
      <c r="E212" s="216"/>
    </row>
    <row r="213" spans="1:5" ht="15.75">
      <c r="A213" s="217" t="s">
        <v>238</v>
      </c>
      <c r="B213" s="215">
        <v>5900</v>
      </c>
      <c r="C213" s="215">
        <v>7015</v>
      </c>
      <c r="D213" s="215"/>
      <c r="E213" s="216"/>
    </row>
    <row r="214" spans="1:5" ht="15.75">
      <c r="A214" s="217" t="s">
        <v>239</v>
      </c>
      <c r="B214" s="215">
        <v>5900</v>
      </c>
      <c r="C214" s="215">
        <v>7015</v>
      </c>
      <c r="D214" s="215"/>
      <c r="E214" s="216"/>
    </row>
    <row r="215" spans="1:5" ht="15.75">
      <c r="A215" s="222" t="s">
        <v>240</v>
      </c>
      <c r="B215" s="215">
        <f>B216+B219+B223+B227+B233+B235+B239+B244+B246+B249+B251</f>
        <v>28100</v>
      </c>
      <c r="C215" s="215">
        <f>C216+C219+C223+C227+C233+C235+C239+C244+C246+C249+C251</f>
        <v>28651</v>
      </c>
      <c r="D215" s="216">
        <v>102</v>
      </c>
      <c r="E215" s="216">
        <v>106.3</v>
      </c>
    </row>
    <row r="216" spans="1:5" ht="15.75">
      <c r="A216" s="217" t="s">
        <v>241</v>
      </c>
      <c r="B216" s="215">
        <f>SUM(B217:B218)</f>
        <v>1221</v>
      </c>
      <c r="C216" s="215">
        <f>SUM(C217:C218)</f>
        <v>1624</v>
      </c>
      <c r="D216" s="215"/>
      <c r="E216" s="216"/>
    </row>
    <row r="217" spans="1:5" ht="15.75">
      <c r="A217" s="217" t="s">
        <v>67</v>
      </c>
      <c r="B217" s="215">
        <v>961</v>
      </c>
      <c r="C217" s="215">
        <v>1378</v>
      </c>
      <c r="D217" s="215"/>
      <c r="E217" s="216"/>
    </row>
    <row r="218" spans="1:5" ht="15.75">
      <c r="A218" s="217" t="s">
        <v>242</v>
      </c>
      <c r="B218" s="215">
        <v>260</v>
      </c>
      <c r="C218" s="215">
        <v>246</v>
      </c>
      <c r="D218" s="215"/>
      <c r="E218" s="216"/>
    </row>
    <row r="219" spans="1:5" ht="15.75">
      <c r="A219" s="217" t="s">
        <v>243</v>
      </c>
      <c r="B219" s="215">
        <f>SUM(B220:B222)</f>
        <v>1730</v>
      </c>
      <c r="C219" s="215">
        <f>SUM(C220:C222)</f>
        <v>1557</v>
      </c>
      <c r="D219" s="215"/>
      <c r="E219" s="216"/>
    </row>
    <row r="220" spans="1:5" ht="15.75">
      <c r="A220" s="217" t="s">
        <v>244</v>
      </c>
      <c r="B220" s="215">
        <v>1200</v>
      </c>
      <c r="C220" s="215">
        <v>1245</v>
      </c>
      <c r="D220" s="215"/>
      <c r="E220" s="216"/>
    </row>
    <row r="221" spans="1:5" ht="15.75">
      <c r="A221" s="217" t="s">
        <v>245</v>
      </c>
      <c r="B221" s="215">
        <v>370</v>
      </c>
      <c r="C221" s="215">
        <v>312</v>
      </c>
      <c r="D221" s="215"/>
      <c r="E221" s="216"/>
    </row>
    <row r="222" spans="1:5" ht="15.75">
      <c r="A222" s="217" t="s">
        <v>246</v>
      </c>
      <c r="B222" s="215">
        <v>160</v>
      </c>
      <c r="C222" s="215"/>
      <c r="D222" s="215"/>
      <c r="E222" s="216"/>
    </row>
    <row r="223" spans="1:5" ht="15.75">
      <c r="A223" s="217" t="s">
        <v>247</v>
      </c>
      <c r="B223" s="215">
        <f>SUM(B224:B226)</f>
        <v>6600</v>
      </c>
      <c r="C223" s="215">
        <f>SUM(C224:C226)</f>
        <v>4682</v>
      </c>
      <c r="D223" s="215"/>
      <c r="E223" s="216"/>
    </row>
    <row r="224" spans="1:5" ht="15.75">
      <c r="A224" s="217" t="s">
        <v>248</v>
      </c>
      <c r="B224" s="215">
        <v>1300</v>
      </c>
      <c r="C224" s="215">
        <v>710</v>
      </c>
      <c r="D224" s="215"/>
      <c r="E224" s="216"/>
    </row>
    <row r="225" spans="1:5" ht="15.75">
      <c r="A225" s="217" t="s">
        <v>249</v>
      </c>
      <c r="B225" s="215">
        <v>4800</v>
      </c>
      <c r="C225" s="215">
        <v>3159</v>
      </c>
      <c r="D225" s="215"/>
      <c r="E225" s="216"/>
    </row>
    <row r="226" spans="1:5" ht="15.75">
      <c r="A226" s="217" t="s">
        <v>250</v>
      </c>
      <c r="B226" s="215">
        <v>500</v>
      </c>
      <c r="C226" s="215">
        <v>813</v>
      </c>
      <c r="D226" s="215"/>
      <c r="E226" s="216"/>
    </row>
    <row r="227" spans="1:5" ht="15.75">
      <c r="A227" s="217" t="s">
        <v>251</v>
      </c>
      <c r="B227" s="215">
        <f>SUM(B228:B232)</f>
        <v>3987</v>
      </c>
      <c r="C227" s="215">
        <f>SUM(C228:C232)</f>
        <v>5947</v>
      </c>
      <c r="D227" s="215"/>
      <c r="E227" s="216"/>
    </row>
    <row r="228" spans="1:5" ht="15.75">
      <c r="A228" s="217" t="s">
        <v>252</v>
      </c>
      <c r="B228" s="215">
        <v>687</v>
      </c>
      <c r="C228" s="215">
        <v>845</v>
      </c>
      <c r="D228" s="215"/>
      <c r="E228" s="216"/>
    </row>
    <row r="229" spans="1:5" ht="15.75">
      <c r="A229" s="217" t="s">
        <v>253</v>
      </c>
      <c r="B229" s="215">
        <v>484</v>
      </c>
      <c r="C229" s="215">
        <v>552</v>
      </c>
      <c r="D229" s="215"/>
      <c r="E229" s="216"/>
    </row>
    <row r="230" spans="1:5" ht="15.75">
      <c r="A230" s="217" t="s">
        <v>254</v>
      </c>
      <c r="B230" s="215">
        <v>2236</v>
      </c>
      <c r="C230" s="215">
        <v>4247</v>
      </c>
      <c r="D230" s="215"/>
      <c r="E230" s="216"/>
    </row>
    <row r="231" spans="1:5" ht="15.75">
      <c r="A231" s="217" t="s">
        <v>255</v>
      </c>
      <c r="B231" s="215">
        <v>400</v>
      </c>
      <c r="C231" s="215">
        <v>172</v>
      </c>
      <c r="D231" s="215"/>
      <c r="E231" s="216"/>
    </row>
    <row r="232" spans="1:5" ht="15.75">
      <c r="A232" s="217" t="s">
        <v>256</v>
      </c>
      <c r="B232" s="215">
        <v>180</v>
      </c>
      <c r="C232" s="215">
        <v>131</v>
      </c>
      <c r="D232" s="215"/>
      <c r="E232" s="216"/>
    </row>
    <row r="233" spans="1:5" ht="15.75">
      <c r="A233" s="217" t="s">
        <v>257</v>
      </c>
      <c r="B233" s="215">
        <v>5</v>
      </c>
      <c r="C233" s="215">
        <v>5</v>
      </c>
      <c r="D233" s="215"/>
      <c r="E233" s="216"/>
    </row>
    <row r="234" spans="1:5" ht="15.75">
      <c r="A234" s="217" t="s">
        <v>258</v>
      </c>
      <c r="B234" s="215">
        <v>5</v>
      </c>
      <c r="C234" s="215">
        <v>5</v>
      </c>
      <c r="D234" s="215"/>
      <c r="E234" s="216"/>
    </row>
    <row r="235" spans="1:5" ht="15.75">
      <c r="A235" s="217" t="s">
        <v>259</v>
      </c>
      <c r="B235" s="215">
        <f>SUM(B236:B238)</f>
        <v>1649</v>
      </c>
      <c r="C235" s="215">
        <f>SUM(C236:C238)</f>
        <v>1791</v>
      </c>
      <c r="D235" s="215"/>
      <c r="E235" s="216"/>
    </row>
    <row r="236" spans="1:5" ht="15.75">
      <c r="A236" s="217" t="s">
        <v>260</v>
      </c>
      <c r="B236" s="215">
        <v>325</v>
      </c>
      <c r="C236" s="215">
        <v>384</v>
      </c>
      <c r="D236" s="215"/>
      <c r="E236" s="216"/>
    </row>
    <row r="237" spans="1:5" ht="15.75">
      <c r="A237" s="217" t="s">
        <v>261</v>
      </c>
      <c r="B237" s="215">
        <v>1250</v>
      </c>
      <c r="C237" s="215">
        <v>1359</v>
      </c>
      <c r="D237" s="215"/>
      <c r="E237" s="216"/>
    </row>
    <row r="238" spans="1:5" ht="15.75">
      <c r="A238" s="217" t="s">
        <v>262</v>
      </c>
      <c r="B238" s="215">
        <v>74</v>
      </c>
      <c r="C238" s="215">
        <v>48</v>
      </c>
      <c r="D238" s="215"/>
      <c r="E238" s="216"/>
    </row>
    <row r="239" spans="1:5" ht="15.75">
      <c r="A239" s="217" t="s">
        <v>263</v>
      </c>
      <c r="B239" s="215">
        <f>SUM(B240:B243)</f>
        <v>3315</v>
      </c>
      <c r="C239" s="215">
        <f>SUM(C240:C243)</f>
        <v>3358</v>
      </c>
      <c r="D239" s="215"/>
      <c r="E239" s="216"/>
    </row>
    <row r="240" spans="1:5" ht="15.75">
      <c r="A240" s="217" t="s">
        <v>264</v>
      </c>
      <c r="B240" s="215">
        <v>1624</v>
      </c>
      <c r="C240" s="215">
        <v>1807</v>
      </c>
      <c r="D240" s="215"/>
      <c r="E240" s="216"/>
    </row>
    <row r="241" spans="1:5" ht="15.75">
      <c r="A241" s="217" t="s">
        <v>265</v>
      </c>
      <c r="B241" s="215">
        <v>231</v>
      </c>
      <c r="C241" s="215">
        <v>531</v>
      </c>
      <c r="D241" s="215"/>
      <c r="E241" s="216"/>
    </row>
    <row r="242" spans="1:5" ht="15.75">
      <c r="A242" s="217" t="s">
        <v>266</v>
      </c>
      <c r="B242" s="215">
        <v>800</v>
      </c>
      <c r="C242" s="215">
        <v>911</v>
      </c>
      <c r="D242" s="215"/>
      <c r="E242" s="216"/>
    </row>
    <row r="243" spans="1:5" ht="15.75">
      <c r="A243" s="217" t="s">
        <v>267</v>
      </c>
      <c r="B243" s="215">
        <v>660</v>
      </c>
      <c r="C243" s="215">
        <v>109</v>
      </c>
      <c r="D243" s="215"/>
      <c r="E243" s="216" t="s">
        <v>268</v>
      </c>
    </row>
    <row r="244" spans="1:5" ht="15.75">
      <c r="A244" s="217" t="s">
        <v>269</v>
      </c>
      <c r="B244" s="215">
        <v>1800</v>
      </c>
      <c r="C244" s="215">
        <v>1907</v>
      </c>
      <c r="D244" s="215"/>
      <c r="E244" s="216"/>
    </row>
    <row r="245" spans="1:5" ht="15.75">
      <c r="A245" s="217" t="s">
        <v>270</v>
      </c>
      <c r="B245" s="215">
        <v>1800</v>
      </c>
      <c r="C245" s="215">
        <v>1907</v>
      </c>
      <c r="D245" s="215"/>
      <c r="E245" s="216"/>
    </row>
    <row r="246" spans="1:5" ht="15.75">
      <c r="A246" s="217" t="s">
        <v>271</v>
      </c>
      <c r="B246" s="215">
        <f>SUM(B247:B248)</f>
        <v>901</v>
      </c>
      <c r="C246" s="215">
        <f>SUM(C247:C248)</f>
        <v>423</v>
      </c>
      <c r="D246" s="215"/>
      <c r="E246" s="216"/>
    </row>
    <row r="247" spans="1:5" ht="15.75">
      <c r="A247" s="217" t="s">
        <v>272</v>
      </c>
      <c r="B247" s="215">
        <v>900</v>
      </c>
      <c r="C247" s="215">
        <v>423</v>
      </c>
      <c r="D247" s="215"/>
      <c r="E247" s="216"/>
    </row>
    <row r="248" spans="1:5" ht="15.75">
      <c r="A248" s="217" t="s">
        <v>273</v>
      </c>
      <c r="B248" s="215">
        <v>1</v>
      </c>
      <c r="C248" s="215"/>
      <c r="D248" s="215"/>
      <c r="E248" s="216"/>
    </row>
    <row r="249" spans="1:5" ht="15.75">
      <c r="A249" s="217" t="s">
        <v>274</v>
      </c>
      <c r="B249" s="215">
        <v>120</v>
      </c>
      <c r="C249" s="215">
        <f>C250</f>
        <v>79</v>
      </c>
      <c r="D249" s="215"/>
      <c r="E249" s="216"/>
    </row>
    <row r="250" spans="1:5" ht="15.75">
      <c r="A250" s="217" t="s">
        <v>275</v>
      </c>
      <c r="B250" s="215">
        <v>120</v>
      </c>
      <c r="C250" s="215">
        <v>79</v>
      </c>
      <c r="D250" s="215"/>
      <c r="E250" s="216"/>
    </row>
    <row r="251" spans="1:5" ht="15.75">
      <c r="A251" s="217" t="s">
        <v>276</v>
      </c>
      <c r="B251" s="215">
        <v>6772</v>
      </c>
      <c r="C251" s="215">
        <v>7278</v>
      </c>
      <c r="D251" s="215"/>
      <c r="E251" s="216"/>
    </row>
    <row r="252" spans="1:5" ht="15.75">
      <c r="A252" s="217" t="s">
        <v>277</v>
      </c>
      <c r="B252" s="215">
        <v>6772</v>
      </c>
      <c r="C252" s="215">
        <v>7278</v>
      </c>
      <c r="D252" s="215"/>
      <c r="E252" s="216"/>
    </row>
    <row r="253" spans="1:5" ht="15.75">
      <c r="A253" s="222" t="s">
        <v>278</v>
      </c>
      <c r="B253" s="215">
        <f>B254+B257+B260+B262+B264</f>
        <v>3050</v>
      </c>
      <c r="C253" s="215">
        <f>C254+C257+C260+C262+C264</f>
        <v>9111</v>
      </c>
      <c r="D253" s="216">
        <v>298.7</v>
      </c>
      <c r="E253" s="216">
        <v>99.8</v>
      </c>
    </row>
    <row r="254" spans="1:5" ht="15.75">
      <c r="A254" s="217" t="s">
        <v>279</v>
      </c>
      <c r="B254" s="215">
        <f>SUM(B255:B256)</f>
        <v>1050</v>
      </c>
      <c r="C254" s="215">
        <f>SUM(C255:C256)</f>
        <v>1254</v>
      </c>
      <c r="D254" s="215"/>
      <c r="E254" s="216"/>
    </row>
    <row r="255" spans="1:5" ht="15.75">
      <c r="A255" s="217" t="s">
        <v>67</v>
      </c>
      <c r="B255" s="215">
        <v>830</v>
      </c>
      <c r="C255" s="215">
        <v>951</v>
      </c>
      <c r="D255" s="215"/>
      <c r="E255" s="216"/>
    </row>
    <row r="256" spans="1:5" ht="15.75">
      <c r="A256" s="217" t="s">
        <v>280</v>
      </c>
      <c r="B256" s="215">
        <v>220</v>
      </c>
      <c r="C256" s="215">
        <v>303</v>
      </c>
      <c r="D256" s="215"/>
      <c r="E256" s="216"/>
    </row>
    <row r="257" spans="1:5" ht="15.75">
      <c r="A257" s="217" t="s">
        <v>281</v>
      </c>
      <c r="B257" s="215">
        <f>SUM(B258:B259)</f>
        <v>400</v>
      </c>
      <c r="C257" s="215">
        <f>SUM(C258:C259)</f>
        <v>104</v>
      </c>
      <c r="D257" s="215"/>
      <c r="E257" s="216"/>
    </row>
    <row r="258" spans="1:5" ht="15.75">
      <c r="A258" s="217" t="s">
        <v>282</v>
      </c>
      <c r="B258" s="215">
        <v>400</v>
      </c>
      <c r="C258" s="215">
        <v>43</v>
      </c>
      <c r="D258" s="215"/>
      <c r="E258" s="216"/>
    </row>
    <row r="259" spans="1:5" ht="15.75">
      <c r="A259" s="217" t="s">
        <v>283</v>
      </c>
      <c r="B259" s="215"/>
      <c r="C259" s="215">
        <v>61</v>
      </c>
      <c r="D259" s="215"/>
      <c r="E259" s="216"/>
    </row>
    <row r="260" spans="1:5" ht="15.75">
      <c r="A260" s="217" t="s">
        <v>284</v>
      </c>
      <c r="B260" s="215"/>
      <c r="C260" s="215">
        <v>20</v>
      </c>
      <c r="D260" s="215"/>
      <c r="E260" s="216"/>
    </row>
    <row r="261" spans="1:5" ht="15.75">
      <c r="A261" s="217" t="s">
        <v>285</v>
      </c>
      <c r="B261" s="215"/>
      <c r="C261" s="215">
        <v>20</v>
      </c>
      <c r="D261" s="215"/>
      <c r="E261" s="216"/>
    </row>
    <row r="262" spans="1:5" ht="15.75">
      <c r="A262" s="217" t="s">
        <v>286</v>
      </c>
      <c r="B262" s="215"/>
      <c r="C262" s="215">
        <v>7</v>
      </c>
      <c r="D262" s="215"/>
      <c r="E262" s="216"/>
    </row>
    <row r="263" spans="1:5" ht="15.75">
      <c r="A263" s="217" t="s">
        <v>287</v>
      </c>
      <c r="B263" s="215"/>
      <c r="C263" s="215">
        <v>7</v>
      </c>
      <c r="D263" s="215"/>
      <c r="E263" s="216"/>
    </row>
    <row r="264" spans="1:5" ht="15.75">
      <c r="A264" s="217" t="s">
        <v>288</v>
      </c>
      <c r="B264" s="215">
        <v>1600</v>
      </c>
      <c r="C264" s="215">
        <v>7726</v>
      </c>
      <c r="D264" s="215"/>
      <c r="E264" s="216"/>
    </row>
    <row r="265" spans="1:5" ht="15.75">
      <c r="A265" s="217" t="s">
        <v>289</v>
      </c>
      <c r="B265" s="215">
        <v>1600</v>
      </c>
      <c r="C265" s="215">
        <v>7726</v>
      </c>
      <c r="D265" s="215"/>
      <c r="E265" s="216"/>
    </row>
    <row r="266" spans="1:5" ht="15.75">
      <c r="A266" s="222" t="s">
        <v>290</v>
      </c>
      <c r="B266" s="215">
        <f>B267+B271+B273+B275+B277</f>
        <v>23500</v>
      </c>
      <c r="C266" s="215">
        <f>C267+C271+C273+C275+C277</f>
        <v>22115</v>
      </c>
      <c r="D266" s="216">
        <v>94.1</v>
      </c>
      <c r="E266" s="216">
        <v>68.4</v>
      </c>
    </row>
    <row r="267" spans="1:5" ht="15.75">
      <c r="A267" s="217" t="s">
        <v>291</v>
      </c>
      <c r="B267" s="215">
        <f>SUM(B268:B270)</f>
        <v>6566</v>
      </c>
      <c r="C267" s="215">
        <f>SUM(C268:C270)</f>
        <v>6862</v>
      </c>
      <c r="D267" s="215"/>
      <c r="E267" s="216"/>
    </row>
    <row r="268" spans="1:5" ht="15.75">
      <c r="A268" s="217" t="s">
        <v>67</v>
      </c>
      <c r="B268" s="215">
        <v>1254</v>
      </c>
      <c r="C268" s="215">
        <v>1462</v>
      </c>
      <c r="D268" s="215"/>
      <c r="E268" s="216"/>
    </row>
    <row r="269" spans="1:5" ht="15.75">
      <c r="A269" s="217" t="s">
        <v>292</v>
      </c>
      <c r="B269" s="215">
        <v>2130</v>
      </c>
      <c r="C269" s="215">
        <v>2149</v>
      </c>
      <c r="D269" s="215"/>
      <c r="E269" s="216"/>
    </row>
    <row r="270" spans="1:5" ht="15.75">
      <c r="A270" s="217" t="s">
        <v>293</v>
      </c>
      <c r="B270" s="215">
        <v>3182</v>
      </c>
      <c r="C270" s="215">
        <v>3251</v>
      </c>
      <c r="D270" s="215"/>
      <c r="E270" s="216"/>
    </row>
    <row r="271" spans="1:5" ht="15.75">
      <c r="A271" s="217" t="s">
        <v>294</v>
      </c>
      <c r="B271" s="215">
        <v>73</v>
      </c>
      <c r="C271" s="215">
        <v>37</v>
      </c>
      <c r="D271" s="215"/>
      <c r="E271" s="216"/>
    </row>
    <row r="272" spans="1:5" ht="15.75">
      <c r="A272" s="217" t="s">
        <v>295</v>
      </c>
      <c r="B272" s="215">
        <v>73</v>
      </c>
      <c r="C272" s="215">
        <v>37</v>
      </c>
      <c r="D272" s="215"/>
      <c r="E272" s="216"/>
    </row>
    <row r="273" spans="1:5" ht="15.75">
      <c r="A273" s="217" t="s">
        <v>296</v>
      </c>
      <c r="B273" s="215">
        <v>40</v>
      </c>
      <c r="C273" s="215"/>
      <c r="D273" s="215"/>
      <c r="E273" s="216"/>
    </row>
    <row r="274" spans="1:5" ht="15.75">
      <c r="A274" s="217" t="s">
        <v>297</v>
      </c>
      <c r="B274" s="215">
        <v>40</v>
      </c>
      <c r="C274" s="215"/>
      <c r="D274" s="215"/>
      <c r="E274" s="216"/>
    </row>
    <row r="275" spans="1:5" ht="15.75">
      <c r="A275" s="217" t="s">
        <v>298</v>
      </c>
      <c r="B275" s="215">
        <v>9852</v>
      </c>
      <c r="C275" s="215">
        <v>7962</v>
      </c>
      <c r="D275" s="215"/>
      <c r="E275" s="216"/>
    </row>
    <row r="276" spans="1:5" ht="15.75">
      <c r="A276" s="217" t="s">
        <v>299</v>
      </c>
      <c r="B276" s="215">
        <v>9852</v>
      </c>
      <c r="C276" s="215">
        <v>7962</v>
      </c>
      <c r="D276" s="215"/>
      <c r="E276" s="216"/>
    </row>
    <row r="277" spans="1:5" ht="15.75">
      <c r="A277" s="217" t="s">
        <v>300</v>
      </c>
      <c r="B277" s="215">
        <v>6969</v>
      </c>
      <c r="C277" s="215">
        <v>7254</v>
      </c>
      <c r="D277" s="215"/>
      <c r="E277" s="216"/>
    </row>
    <row r="278" spans="1:5" ht="15.75">
      <c r="A278" s="217" t="s">
        <v>301</v>
      </c>
      <c r="B278" s="215">
        <v>6969</v>
      </c>
      <c r="C278" s="215">
        <v>7254</v>
      </c>
      <c r="D278" s="215"/>
      <c r="E278" s="216"/>
    </row>
    <row r="279" spans="1:5" ht="15.75">
      <c r="A279" s="222" t="s">
        <v>302</v>
      </c>
      <c r="B279" s="215">
        <f>B280+B291+B293+B299+B304+B306</f>
        <v>87600</v>
      </c>
      <c r="C279" s="215">
        <f>C280+C291+C293+C299+C304+C306</f>
        <v>87898</v>
      </c>
      <c r="D279" s="216">
        <v>100.3</v>
      </c>
      <c r="E279" s="216">
        <v>100.4</v>
      </c>
    </row>
    <row r="280" spans="1:5" ht="15.75">
      <c r="A280" s="217" t="s">
        <v>303</v>
      </c>
      <c r="B280" s="215">
        <f>SUM(B281:B290)</f>
        <v>40572</v>
      </c>
      <c r="C280" s="215">
        <f>SUM(C281:C290)</f>
        <v>43710</v>
      </c>
      <c r="D280" s="215"/>
      <c r="E280" s="216"/>
    </row>
    <row r="281" spans="1:5" ht="15.75">
      <c r="A281" s="217" t="s">
        <v>67</v>
      </c>
      <c r="B281" s="215">
        <v>2603</v>
      </c>
      <c r="C281" s="215">
        <v>3121</v>
      </c>
      <c r="D281" s="215"/>
      <c r="E281" s="216"/>
    </row>
    <row r="282" spans="1:5" ht="15.75">
      <c r="A282" s="217" t="s">
        <v>304</v>
      </c>
      <c r="B282" s="215">
        <v>200</v>
      </c>
      <c r="C282" s="215">
        <v>129</v>
      </c>
      <c r="D282" s="215"/>
      <c r="E282" s="216"/>
    </row>
    <row r="283" spans="1:5" ht="15.75">
      <c r="A283" s="217" t="s">
        <v>305</v>
      </c>
      <c r="B283" s="215">
        <v>15</v>
      </c>
      <c r="C283" s="215">
        <v>15</v>
      </c>
      <c r="D283" s="215"/>
      <c r="E283" s="216"/>
    </row>
    <row r="284" spans="1:5" ht="15.75">
      <c r="A284" s="217" t="s">
        <v>306</v>
      </c>
      <c r="B284" s="215">
        <v>160</v>
      </c>
      <c r="C284" s="215">
        <v>171</v>
      </c>
      <c r="D284" s="215"/>
      <c r="E284" s="216"/>
    </row>
    <row r="285" spans="1:5" ht="15.75">
      <c r="A285" s="217" t="s">
        <v>307</v>
      </c>
      <c r="B285" s="215"/>
      <c r="C285" s="215">
        <v>324</v>
      </c>
      <c r="D285" s="215"/>
      <c r="E285" s="216"/>
    </row>
    <row r="286" spans="1:5" ht="15.75">
      <c r="A286" s="217" t="s">
        <v>308</v>
      </c>
      <c r="B286" s="215">
        <v>487</v>
      </c>
      <c r="C286" s="215">
        <v>366</v>
      </c>
      <c r="D286" s="215"/>
      <c r="E286" s="216"/>
    </row>
    <row r="287" spans="1:5" ht="15.75">
      <c r="A287" s="217" t="s">
        <v>309</v>
      </c>
      <c r="B287" s="215"/>
      <c r="C287" s="215">
        <v>9</v>
      </c>
      <c r="D287" s="215"/>
      <c r="E287" s="216"/>
    </row>
    <row r="288" spans="1:5" ht="15.75">
      <c r="A288" s="217" t="s">
        <v>310</v>
      </c>
      <c r="B288" s="215">
        <v>20918</v>
      </c>
      <c r="C288" s="215">
        <v>222</v>
      </c>
      <c r="D288" s="215"/>
      <c r="E288" s="216"/>
    </row>
    <row r="289" spans="1:5" ht="15.75">
      <c r="A289" s="217" t="s">
        <v>311</v>
      </c>
      <c r="B289" s="215"/>
      <c r="C289" s="215">
        <v>66</v>
      </c>
      <c r="D289" s="215"/>
      <c r="E289" s="216"/>
    </row>
    <row r="290" spans="1:5" ht="15.75">
      <c r="A290" s="217" t="s">
        <v>312</v>
      </c>
      <c r="B290" s="215">
        <v>16189</v>
      </c>
      <c r="C290" s="215">
        <v>39287</v>
      </c>
      <c r="D290" s="215"/>
      <c r="E290" s="216"/>
    </row>
    <row r="291" spans="1:5" ht="15.75">
      <c r="A291" s="217" t="s">
        <v>313</v>
      </c>
      <c r="B291" s="215">
        <f>SUM(B292:B292)</f>
        <v>1852</v>
      </c>
      <c r="C291" s="215">
        <f>SUM(C292:C292)</f>
        <v>2524</v>
      </c>
      <c r="D291" s="215"/>
      <c r="E291" s="216"/>
    </row>
    <row r="292" spans="1:5" ht="15.75">
      <c r="A292" s="217" t="s">
        <v>314</v>
      </c>
      <c r="B292" s="215">
        <v>1852</v>
      </c>
      <c r="C292" s="215">
        <v>2524</v>
      </c>
      <c r="D292" s="215"/>
      <c r="E292" s="216"/>
    </row>
    <row r="293" spans="1:5" ht="15.75">
      <c r="A293" s="217" t="s">
        <v>315</v>
      </c>
      <c r="B293" s="215">
        <f>SUM(B294:B298)</f>
        <v>27222</v>
      </c>
      <c r="C293" s="215">
        <f>SUM(C294:C298)</f>
        <v>24539</v>
      </c>
      <c r="D293" s="215"/>
      <c r="E293" s="216"/>
    </row>
    <row r="294" spans="1:5" ht="15.75">
      <c r="A294" s="217" t="s">
        <v>67</v>
      </c>
      <c r="B294" s="215">
        <v>740</v>
      </c>
      <c r="C294" s="215">
        <v>919</v>
      </c>
      <c r="D294" s="215"/>
      <c r="E294" s="216"/>
    </row>
    <row r="295" spans="1:5" ht="15.75">
      <c r="A295" s="217" t="s">
        <v>316</v>
      </c>
      <c r="B295" s="215"/>
      <c r="C295" s="215">
        <v>349</v>
      </c>
      <c r="D295" s="215"/>
      <c r="E295" s="216"/>
    </row>
    <row r="296" spans="1:5" ht="15.75">
      <c r="A296" s="217" t="s">
        <v>317</v>
      </c>
      <c r="B296" s="215"/>
      <c r="C296" s="215">
        <v>214</v>
      </c>
      <c r="D296" s="215"/>
      <c r="E296" s="216"/>
    </row>
    <row r="297" spans="1:5" ht="15.75">
      <c r="A297" s="217" t="s">
        <v>318</v>
      </c>
      <c r="B297" s="215"/>
      <c r="C297" s="215">
        <v>537</v>
      </c>
      <c r="D297" s="215"/>
      <c r="E297" s="216"/>
    </row>
    <row r="298" spans="1:5" ht="15.75">
      <c r="A298" s="217" t="s">
        <v>319</v>
      </c>
      <c r="B298" s="215">
        <v>26482</v>
      </c>
      <c r="C298" s="215">
        <v>22520</v>
      </c>
      <c r="D298" s="215"/>
      <c r="E298" s="216"/>
    </row>
    <row r="299" spans="1:5" ht="15.75">
      <c r="A299" s="217" t="s">
        <v>320</v>
      </c>
      <c r="B299" s="215">
        <f>SUM(B300:B303)</f>
        <v>9692</v>
      </c>
      <c r="C299" s="215">
        <f>SUM(C300:C303)</f>
        <v>8749</v>
      </c>
      <c r="D299" s="215"/>
      <c r="E299" s="216"/>
    </row>
    <row r="300" spans="1:5" ht="15.75">
      <c r="A300" s="220" t="s">
        <v>321</v>
      </c>
      <c r="B300" s="215">
        <v>2338</v>
      </c>
      <c r="C300" s="215">
        <v>2502</v>
      </c>
      <c r="D300" s="215"/>
      <c r="E300" s="216"/>
    </row>
    <row r="301" spans="1:5" ht="15.75">
      <c r="A301" s="217" t="s">
        <v>322</v>
      </c>
      <c r="B301" s="215">
        <v>4494</v>
      </c>
      <c r="C301" s="215">
        <v>3015</v>
      </c>
      <c r="D301" s="215"/>
      <c r="E301" s="216"/>
    </row>
    <row r="302" spans="1:5" ht="15.75">
      <c r="A302" s="217" t="s">
        <v>323</v>
      </c>
      <c r="B302" s="215"/>
      <c r="C302" s="215">
        <v>112</v>
      </c>
      <c r="D302" s="215"/>
      <c r="E302" s="216"/>
    </row>
    <row r="303" spans="1:5" ht="15.75">
      <c r="A303" s="217" t="s">
        <v>324</v>
      </c>
      <c r="B303" s="215">
        <v>2860</v>
      </c>
      <c r="C303" s="215">
        <v>3120</v>
      </c>
      <c r="D303" s="215"/>
      <c r="E303" s="216"/>
    </row>
    <row r="304" spans="1:5" ht="15.75">
      <c r="A304" s="217" t="s">
        <v>325</v>
      </c>
      <c r="B304" s="215">
        <v>124</v>
      </c>
      <c r="C304" s="215">
        <v>108</v>
      </c>
      <c r="D304" s="215"/>
      <c r="E304" s="216"/>
    </row>
    <row r="305" spans="1:5" ht="15.75">
      <c r="A305" s="217" t="s">
        <v>326</v>
      </c>
      <c r="B305" s="215">
        <v>124</v>
      </c>
      <c r="C305" s="215">
        <v>108</v>
      </c>
      <c r="D305" s="215"/>
      <c r="E305" s="216"/>
    </row>
    <row r="306" spans="1:5" ht="15.75">
      <c r="A306" s="217" t="s">
        <v>327</v>
      </c>
      <c r="B306" s="215">
        <v>8138</v>
      </c>
      <c r="C306" s="215">
        <v>8268</v>
      </c>
      <c r="D306" s="215"/>
      <c r="E306" s="216"/>
    </row>
    <row r="307" spans="1:5" ht="15.75">
      <c r="A307" s="217" t="s">
        <v>328</v>
      </c>
      <c r="B307" s="215">
        <v>8138</v>
      </c>
      <c r="C307" s="215">
        <v>8268</v>
      </c>
      <c r="D307" s="215"/>
      <c r="E307" s="216"/>
    </row>
    <row r="308" spans="1:5" ht="15.75">
      <c r="A308" s="222" t="s">
        <v>329</v>
      </c>
      <c r="B308" s="215">
        <f>B309+B315+B320+B322</f>
        <v>19900</v>
      </c>
      <c r="C308" s="215">
        <f>C309+C315+C320+C322</f>
        <v>13635</v>
      </c>
      <c r="D308" s="216">
        <v>68.5</v>
      </c>
      <c r="E308" s="216">
        <v>66.2</v>
      </c>
    </row>
    <row r="309" spans="1:5" ht="15.75">
      <c r="A309" s="217" t="s">
        <v>330</v>
      </c>
      <c r="B309" s="215">
        <f>SUM(B310:B314)</f>
        <v>17991</v>
      </c>
      <c r="C309" s="215">
        <f>SUM(C310:C314)</f>
        <v>11800</v>
      </c>
      <c r="D309" s="215"/>
      <c r="E309" s="216"/>
    </row>
    <row r="310" spans="1:5" ht="15.75">
      <c r="A310" s="217" t="s">
        <v>67</v>
      </c>
      <c r="B310" s="215">
        <v>558</v>
      </c>
      <c r="C310" s="215">
        <v>602</v>
      </c>
      <c r="D310" s="215"/>
      <c r="E310" s="216"/>
    </row>
    <row r="311" spans="1:5" ht="15.75">
      <c r="A311" s="217" t="s">
        <v>331</v>
      </c>
      <c r="B311" s="215">
        <v>538</v>
      </c>
      <c r="C311" s="215"/>
      <c r="D311" s="215"/>
      <c r="E311" s="216"/>
    </row>
    <row r="312" spans="1:5" ht="15.75">
      <c r="A312" s="217" t="s">
        <v>332</v>
      </c>
      <c r="B312" s="215"/>
      <c r="C312" s="215">
        <v>719</v>
      </c>
      <c r="D312" s="215"/>
      <c r="E312" s="216"/>
    </row>
    <row r="313" spans="1:5" ht="15.75">
      <c r="A313" s="217" t="s">
        <v>333</v>
      </c>
      <c r="B313" s="215">
        <v>9</v>
      </c>
      <c r="C313" s="215">
        <v>9</v>
      </c>
      <c r="D313" s="215"/>
      <c r="E313" s="216"/>
    </row>
    <row r="314" spans="1:5" ht="15.75">
      <c r="A314" s="217" t="s">
        <v>334</v>
      </c>
      <c r="B314" s="215">
        <v>16886</v>
      </c>
      <c r="C314" s="215">
        <v>10470</v>
      </c>
      <c r="D314" s="215"/>
      <c r="E314" s="216"/>
    </row>
    <row r="315" spans="1:5" ht="15.75">
      <c r="A315" s="217" t="s">
        <v>335</v>
      </c>
      <c r="B315" s="215">
        <f>SUM(B316:B319)</f>
        <v>1132</v>
      </c>
      <c r="C315" s="215">
        <f>SUM(C316:C319)</f>
        <v>1700</v>
      </c>
      <c r="D315" s="215"/>
      <c r="E315" s="216"/>
    </row>
    <row r="316" spans="1:5" ht="15.75">
      <c r="A316" s="217" t="s">
        <v>336</v>
      </c>
      <c r="B316" s="215"/>
      <c r="C316" s="215">
        <v>1</v>
      </c>
      <c r="D316" s="215"/>
      <c r="E316" s="216"/>
    </row>
    <row r="317" spans="1:5" ht="15.75">
      <c r="A317" s="217" t="s">
        <v>337</v>
      </c>
      <c r="B317" s="215">
        <v>370</v>
      </c>
      <c r="C317" s="215">
        <v>814</v>
      </c>
      <c r="D317" s="215"/>
      <c r="E317" s="216"/>
    </row>
    <row r="318" spans="1:5" ht="15.75">
      <c r="A318" s="217" t="s">
        <v>338</v>
      </c>
      <c r="B318" s="215">
        <v>762</v>
      </c>
      <c r="C318" s="215">
        <v>689</v>
      </c>
      <c r="D318" s="215"/>
      <c r="E318" s="216"/>
    </row>
    <row r="319" spans="1:5" ht="15.75">
      <c r="A319" s="217" t="s">
        <v>339</v>
      </c>
      <c r="B319" s="215"/>
      <c r="C319" s="215">
        <v>196</v>
      </c>
      <c r="D319" s="215"/>
      <c r="E319" s="216"/>
    </row>
    <row r="320" spans="1:5" ht="15.75">
      <c r="A320" s="217" t="s">
        <v>340</v>
      </c>
      <c r="B320" s="215">
        <v>277</v>
      </c>
      <c r="C320" s="215">
        <v>135</v>
      </c>
      <c r="D320" s="215"/>
      <c r="E320" s="216"/>
    </row>
    <row r="321" spans="1:5" ht="15.75">
      <c r="A321" s="217" t="s">
        <v>341</v>
      </c>
      <c r="B321" s="215">
        <v>277</v>
      </c>
      <c r="C321" s="215">
        <v>135</v>
      </c>
      <c r="D321" s="215"/>
      <c r="E321" s="216"/>
    </row>
    <row r="322" spans="1:5" ht="15.75">
      <c r="A322" s="217" t="s">
        <v>342</v>
      </c>
      <c r="B322" s="215">
        <v>500</v>
      </c>
      <c r="C322" s="215"/>
      <c r="D322" s="215"/>
      <c r="E322" s="216"/>
    </row>
    <row r="323" spans="1:5" ht="15.75">
      <c r="A323" s="217" t="s">
        <v>343</v>
      </c>
      <c r="B323" s="215">
        <v>500</v>
      </c>
      <c r="C323" s="215"/>
      <c r="D323" s="215"/>
      <c r="E323" s="216"/>
    </row>
    <row r="324" spans="1:5" ht="15.75">
      <c r="A324" s="222" t="s">
        <v>344</v>
      </c>
      <c r="B324" s="215">
        <f>B325+B327+B331+B334</f>
        <v>4250</v>
      </c>
      <c r="C324" s="215">
        <f>C325+C327+C331+C334</f>
        <v>3980</v>
      </c>
      <c r="D324" s="216">
        <v>93.6</v>
      </c>
      <c r="E324" s="216">
        <v>40.9</v>
      </c>
    </row>
    <row r="325" spans="1:5" ht="15.75">
      <c r="A325" s="217" t="s">
        <v>345</v>
      </c>
      <c r="B325" s="215"/>
      <c r="C325" s="215">
        <v>205</v>
      </c>
      <c r="D325" s="215"/>
      <c r="E325" s="216"/>
    </row>
    <row r="326" spans="1:5" ht="15.75">
      <c r="A326" s="217" t="s">
        <v>346</v>
      </c>
      <c r="B326" s="215"/>
      <c r="C326" s="215">
        <v>205</v>
      </c>
      <c r="D326" s="215"/>
      <c r="E326" s="216"/>
    </row>
    <row r="327" spans="1:5" ht="15.75">
      <c r="A327" s="217" t="s">
        <v>347</v>
      </c>
      <c r="B327" s="215">
        <f>SUM(B328:B330)</f>
        <v>2340</v>
      </c>
      <c r="C327" s="215">
        <f>SUM(C328:C330)</f>
        <v>2483</v>
      </c>
      <c r="D327" s="215"/>
      <c r="E327" s="216"/>
    </row>
    <row r="328" spans="1:5" ht="15.75">
      <c r="A328" s="220" t="s">
        <v>348</v>
      </c>
      <c r="B328" s="215"/>
      <c r="C328" s="215">
        <v>12</v>
      </c>
      <c r="D328" s="215"/>
      <c r="E328" s="216"/>
    </row>
    <row r="329" spans="1:5" ht="15.75">
      <c r="A329" s="220" t="s">
        <v>349</v>
      </c>
      <c r="B329" s="215">
        <v>2340</v>
      </c>
      <c r="C329" s="215">
        <v>2297</v>
      </c>
      <c r="D329" s="215"/>
      <c r="E329" s="216"/>
    </row>
    <row r="330" spans="1:5" ht="15.75">
      <c r="A330" s="220" t="s">
        <v>350</v>
      </c>
      <c r="B330" s="215"/>
      <c r="C330" s="215">
        <v>174</v>
      </c>
      <c r="D330" s="215"/>
      <c r="E330" s="216"/>
    </row>
    <row r="331" spans="1:5" ht="15.75">
      <c r="A331" s="217" t="s">
        <v>351</v>
      </c>
      <c r="B331" s="215">
        <f>SUM(B332:B333)</f>
        <v>1910</v>
      </c>
      <c r="C331" s="215">
        <f>SUM(C332:C333)</f>
        <v>1282</v>
      </c>
      <c r="D331" s="215"/>
      <c r="E331" s="216"/>
    </row>
    <row r="332" spans="1:5" ht="15.75">
      <c r="A332" s="217" t="s">
        <v>352</v>
      </c>
      <c r="B332" s="215">
        <v>1250</v>
      </c>
      <c r="C332" s="215">
        <v>615</v>
      </c>
      <c r="D332" s="215"/>
      <c r="E332" s="216"/>
    </row>
    <row r="333" spans="1:5" ht="15.75">
      <c r="A333" s="217" t="s">
        <v>353</v>
      </c>
      <c r="B333" s="215">
        <v>660</v>
      </c>
      <c r="C333" s="215">
        <v>667</v>
      </c>
      <c r="D333" s="215"/>
      <c r="E333" s="216"/>
    </row>
    <row r="334" spans="1:5" ht="15.75">
      <c r="A334" s="217" t="s">
        <v>354</v>
      </c>
      <c r="B334" s="215"/>
      <c r="C334" s="215">
        <v>10</v>
      </c>
      <c r="D334" s="215"/>
      <c r="E334" s="216"/>
    </row>
    <row r="335" spans="1:5" ht="15.75">
      <c r="A335" s="217" t="s">
        <v>355</v>
      </c>
      <c r="B335" s="215"/>
      <c r="C335" s="215">
        <v>10</v>
      </c>
      <c r="D335" s="215"/>
      <c r="E335" s="216"/>
    </row>
    <row r="336" spans="1:5" ht="15.75">
      <c r="A336" s="222" t="s">
        <v>356</v>
      </c>
      <c r="B336" s="215">
        <f>B337+B340+B342</f>
        <v>1300</v>
      </c>
      <c r="C336" s="215">
        <f>C337+C340+C342</f>
        <v>4015</v>
      </c>
      <c r="D336" s="216">
        <v>308.8</v>
      </c>
      <c r="E336" s="216">
        <v>125.3</v>
      </c>
    </row>
    <row r="337" spans="1:5" ht="15.75">
      <c r="A337" s="217" t="s">
        <v>357</v>
      </c>
      <c r="B337" s="215">
        <v>300</v>
      </c>
      <c r="C337" s="215">
        <v>1247</v>
      </c>
      <c r="D337" s="215"/>
      <c r="E337" s="216"/>
    </row>
    <row r="338" spans="1:5" ht="15.75">
      <c r="A338" s="217" t="s">
        <v>67</v>
      </c>
      <c r="B338" s="215">
        <v>242</v>
      </c>
      <c r="C338" s="215">
        <v>300</v>
      </c>
      <c r="D338" s="215"/>
      <c r="E338" s="216"/>
    </row>
    <row r="339" spans="1:5" ht="15.75">
      <c r="A339" s="217" t="s">
        <v>358</v>
      </c>
      <c r="B339" s="215">
        <v>58</v>
      </c>
      <c r="C339" s="215">
        <v>947</v>
      </c>
      <c r="D339" s="215"/>
      <c r="E339" s="216"/>
    </row>
    <row r="340" spans="1:5" ht="15.75">
      <c r="A340" s="217" t="s">
        <v>359</v>
      </c>
      <c r="B340" s="215">
        <v>1000</v>
      </c>
      <c r="C340" s="215">
        <v>1613</v>
      </c>
      <c r="D340" s="215"/>
      <c r="E340" s="216"/>
    </row>
    <row r="341" spans="1:5" ht="15.75">
      <c r="A341" s="217" t="s">
        <v>360</v>
      </c>
      <c r="B341" s="215">
        <v>1000</v>
      </c>
      <c r="C341" s="215">
        <v>1613</v>
      </c>
      <c r="D341" s="215"/>
      <c r="E341" s="216"/>
    </row>
    <row r="342" spans="1:5" ht="15.75">
      <c r="A342" s="217" t="s">
        <v>361</v>
      </c>
      <c r="B342" s="215"/>
      <c r="C342" s="215">
        <f>SUM(C343:C344)</f>
        <v>1155</v>
      </c>
      <c r="D342" s="215"/>
      <c r="E342" s="216"/>
    </row>
    <row r="343" spans="1:5" ht="15.75">
      <c r="A343" s="220" t="s">
        <v>362</v>
      </c>
      <c r="B343" s="223"/>
      <c r="C343" s="215">
        <v>1050</v>
      </c>
      <c r="D343" s="215"/>
      <c r="E343" s="216"/>
    </row>
    <row r="344" spans="1:5" ht="15.75">
      <c r="A344" s="217" t="s">
        <v>363</v>
      </c>
      <c r="B344" s="215"/>
      <c r="C344" s="215">
        <v>105</v>
      </c>
      <c r="D344" s="215"/>
      <c r="E344" s="216"/>
    </row>
    <row r="345" spans="1:5" ht="15.75">
      <c r="A345" s="222" t="s">
        <v>364</v>
      </c>
      <c r="B345" s="215"/>
      <c r="C345" s="215">
        <f>C346</f>
        <v>264</v>
      </c>
      <c r="D345" s="216"/>
      <c r="E345" s="216"/>
    </row>
    <row r="346" spans="1:5" ht="15.75">
      <c r="A346" s="217" t="s">
        <v>365</v>
      </c>
      <c r="B346" s="215"/>
      <c r="C346" s="215">
        <f>SUM(C347:C347)</f>
        <v>264</v>
      </c>
      <c r="D346" s="215"/>
      <c r="E346" s="216"/>
    </row>
    <row r="347" spans="1:5" ht="15.75">
      <c r="A347" s="217" t="s">
        <v>366</v>
      </c>
      <c r="B347" s="215"/>
      <c r="C347" s="215">
        <v>264</v>
      </c>
      <c r="D347" s="215"/>
      <c r="E347" s="216"/>
    </row>
    <row r="348" spans="1:5" ht="15.75">
      <c r="A348" s="222" t="s">
        <v>367</v>
      </c>
      <c r="B348" s="215">
        <v>400</v>
      </c>
      <c r="C348" s="215">
        <v>350</v>
      </c>
      <c r="D348" s="216">
        <v>87.5</v>
      </c>
      <c r="E348" s="216">
        <v>100</v>
      </c>
    </row>
    <row r="349" spans="1:5" ht="15.75">
      <c r="A349" s="217" t="s">
        <v>368</v>
      </c>
      <c r="B349" s="215">
        <v>400</v>
      </c>
      <c r="C349" s="215">
        <v>350</v>
      </c>
      <c r="D349" s="215"/>
      <c r="E349" s="216"/>
    </row>
    <row r="350" spans="1:5" ht="15.75">
      <c r="A350" s="217" t="s">
        <v>369</v>
      </c>
      <c r="B350" s="215">
        <v>400</v>
      </c>
      <c r="C350" s="215">
        <v>350</v>
      </c>
      <c r="D350" s="215"/>
      <c r="E350" s="216"/>
    </row>
    <row r="351" spans="1:5" ht="15.75">
      <c r="A351" s="222" t="s">
        <v>370</v>
      </c>
      <c r="B351" s="215">
        <f>B352+B356+B359</f>
        <v>1650</v>
      </c>
      <c r="C351" s="215">
        <f>C352+C356+C359</f>
        <v>6715</v>
      </c>
      <c r="D351" s="216">
        <v>407</v>
      </c>
      <c r="E351" s="216">
        <v>170.9</v>
      </c>
    </row>
    <row r="352" spans="1:5" ht="15.75">
      <c r="A352" s="217" t="s">
        <v>371</v>
      </c>
      <c r="B352" s="215">
        <f>SUM(B353:B355)</f>
        <v>1413</v>
      </c>
      <c r="C352" s="215">
        <f>SUM(C353:C355)</f>
        <v>1477</v>
      </c>
      <c r="D352" s="215"/>
      <c r="E352" s="216"/>
    </row>
    <row r="353" spans="1:5" ht="15.75">
      <c r="A353" s="217" t="s">
        <v>372</v>
      </c>
      <c r="B353" s="215">
        <v>339</v>
      </c>
      <c r="C353" s="215">
        <v>1067</v>
      </c>
      <c r="D353" s="215"/>
      <c r="E353" s="216"/>
    </row>
    <row r="354" spans="1:5" ht="15.75">
      <c r="A354" s="217" t="s">
        <v>373</v>
      </c>
      <c r="B354" s="215">
        <v>1074</v>
      </c>
      <c r="C354" s="215">
        <v>16</v>
      </c>
      <c r="D354" s="215"/>
      <c r="E354" s="216"/>
    </row>
    <row r="355" spans="1:5" ht="15.75">
      <c r="A355" s="217" t="s">
        <v>374</v>
      </c>
      <c r="B355" s="215"/>
      <c r="C355" s="215">
        <v>394</v>
      </c>
      <c r="D355" s="215"/>
      <c r="E355" s="216"/>
    </row>
    <row r="356" spans="1:5" ht="15.75">
      <c r="A356" s="217" t="s">
        <v>375</v>
      </c>
      <c r="B356" s="215">
        <f>SUM(B357:B358)</f>
        <v>237</v>
      </c>
      <c r="C356" s="215">
        <f>SUM(C357:C358)</f>
        <v>71</v>
      </c>
      <c r="D356" s="215"/>
      <c r="E356" s="216"/>
    </row>
    <row r="357" spans="1:5" ht="15.75">
      <c r="A357" s="217" t="s">
        <v>67</v>
      </c>
      <c r="B357" s="215"/>
      <c r="C357" s="215">
        <v>27</v>
      </c>
      <c r="D357" s="215"/>
      <c r="E357" s="216"/>
    </row>
    <row r="358" spans="1:5" ht="15.75">
      <c r="A358" s="217" t="s">
        <v>376</v>
      </c>
      <c r="B358" s="215">
        <v>237</v>
      </c>
      <c r="C358" s="215">
        <v>44</v>
      </c>
      <c r="D358" s="215"/>
      <c r="E358" s="216"/>
    </row>
    <row r="359" spans="1:5" ht="15.75">
      <c r="A359" s="217" t="s">
        <v>377</v>
      </c>
      <c r="B359" s="215"/>
      <c r="C359" s="215">
        <v>5167</v>
      </c>
      <c r="D359" s="215"/>
      <c r="E359" s="216"/>
    </row>
    <row r="360" spans="1:5" ht="15.75">
      <c r="A360" s="217" t="s">
        <v>378</v>
      </c>
      <c r="B360" s="215"/>
      <c r="C360" s="215">
        <v>5167</v>
      </c>
      <c r="D360" s="215"/>
      <c r="E360" s="216"/>
    </row>
    <row r="361" spans="1:5" ht="15.75">
      <c r="A361" s="222" t="s">
        <v>379</v>
      </c>
      <c r="B361" s="215">
        <f>B362+B368+B371</f>
        <v>17757</v>
      </c>
      <c r="C361" s="215">
        <f>C362+C368+C371</f>
        <v>30922</v>
      </c>
      <c r="D361" s="216">
        <v>174.1</v>
      </c>
      <c r="E361" s="216">
        <v>119.9</v>
      </c>
    </row>
    <row r="362" spans="1:5" ht="15.75">
      <c r="A362" s="217" t="s">
        <v>380</v>
      </c>
      <c r="B362" s="215">
        <f>SUM(B363:B367)</f>
        <v>9127</v>
      </c>
      <c r="C362" s="215">
        <f>SUM(C363:C367)</f>
        <v>19172</v>
      </c>
      <c r="D362" s="215"/>
      <c r="E362" s="216"/>
    </row>
    <row r="363" spans="1:5" ht="15.75">
      <c r="A363" s="217" t="s">
        <v>381</v>
      </c>
      <c r="B363" s="215">
        <v>4714</v>
      </c>
      <c r="C363" s="215">
        <v>9133</v>
      </c>
      <c r="D363" s="215"/>
      <c r="E363" s="216"/>
    </row>
    <row r="364" spans="1:5" ht="15.75">
      <c r="A364" s="217" t="s">
        <v>382</v>
      </c>
      <c r="B364" s="215"/>
      <c r="C364" s="215">
        <v>77</v>
      </c>
      <c r="D364" s="215"/>
      <c r="E364" s="216"/>
    </row>
    <row r="365" spans="1:5" ht="15.75">
      <c r="A365" s="217" t="s">
        <v>383</v>
      </c>
      <c r="B365" s="215">
        <v>250</v>
      </c>
      <c r="C365" s="215">
        <v>461</v>
      </c>
      <c r="D365" s="215"/>
      <c r="E365" s="216"/>
    </row>
    <row r="366" spans="1:5" ht="15.75">
      <c r="A366" s="217" t="s">
        <v>384</v>
      </c>
      <c r="B366" s="215">
        <v>2901</v>
      </c>
      <c r="C366" s="215">
        <v>7602</v>
      </c>
      <c r="D366" s="215"/>
      <c r="E366" s="216"/>
    </row>
    <row r="367" spans="1:5" ht="15.75">
      <c r="A367" s="217" t="s">
        <v>385</v>
      </c>
      <c r="B367" s="215">
        <v>1262</v>
      </c>
      <c r="C367" s="215">
        <v>1899</v>
      </c>
      <c r="D367" s="215"/>
      <c r="E367" s="216"/>
    </row>
    <row r="368" spans="1:5" ht="15.75">
      <c r="A368" s="217" t="s">
        <v>386</v>
      </c>
      <c r="B368" s="215">
        <f>SUM(B369:B370)</f>
        <v>8391</v>
      </c>
      <c r="C368" s="215">
        <f>SUM(C369:C370)</f>
        <v>10293</v>
      </c>
      <c r="D368" s="215"/>
      <c r="E368" s="216"/>
    </row>
    <row r="369" spans="1:5" ht="15.75">
      <c r="A369" s="217" t="s">
        <v>387</v>
      </c>
      <c r="B369" s="215">
        <v>8361</v>
      </c>
      <c r="C369" s="215">
        <v>10235</v>
      </c>
      <c r="D369" s="215"/>
      <c r="E369" s="216"/>
    </row>
    <row r="370" spans="1:5" ht="15.75">
      <c r="A370" s="217" t="s">
        <v>388</v>
      </c>
      <c r="B370" s="215">
        <v>30</v>
      </c>
      <c r="C370" s="215">
        <v>58</v>
      </c>
      <c r="D370" s="215"/>
      <c r="E370" s="216"/>
    </row>
    <row r="371" spans="1:5" ht="15.75">
      <c r="A371" s="217" t="s">
        <v>389</v>
      </c>
      <c r="B371" s="215">
        <v>239</v>
      </c>
      <c r="C371" s="215">
        <v>1457</v>
      </c>
      <c r="D371" s="215"/>
      <c r="E371" s="216"/>
    </row>
    <row r="372" spans="1:5" ht="15.75">
      <c r="A372" s="217" t="s">
        <v>390</v>
      </c>
      <c r="B372" s="215">
        <v>239</v>
      </c>
      <c r="C372" s="215">
        <v>1457</v>
      </c>
      <c r="D372" s="215"/>
      <c r="E372" s="216"/>
    </row>
    <row r="373" spans="1:5" ht="15.75">
      <c r="A373" s="222" t="s">
        <v>391</v>
      </c>
      <c r="B373" s="215"/>
      <c r="C373" s="215">
        <v>240</v>
      </c>
      <c r="D373" s="215"/>
      <c r="E373" s="216"/>
    </row>
    <row r="374" spans="1:5" ht="15.75">
      <c r="A374" s="220" t="s">
        <v>392</v>
      </c>
      <c r="B374" s="215"/>
      <c r="C374" s="215">
        <v>240</v>
      </c>
      <c r="D374" s="215"/>
      <c r="E374" s="216"/>
    </row>
    <row r="375" spans="1:5" ht="15.75">
      <c r="A375" s="220" t="s">
        <v>393</v>
      </c>
      <c r="B375" s="215"/>
      <c r="C375" s="215">
        <v>240</v>
      </c>
      <c r="D375" s="215"/>
      <c r="E375" s="216"/>
    </row>
    <row r="376" spans="1:5" ht="15.75">
      <c r="A376" s="222" t="s">
        <v>394</v>
      </c>
      <c r="B376" s="215">
        <f>B377+B381+B383+B385+B387</f>
        <v>3250</v>
      </c>
      <c r="C376" s="215">
        <f>C377+C381+C383+C385+C387</f>
        <v>3317</v>
      </c>
      <c r="D376" s="216">
        <v>102.1</v>
      </c>
      <c r="E376" s="216">
        <v>111.1</v>
      </c>
    </row>
    <row r="377" spans="1:5" ht="15.75">
      <c r="A377" s="217" t="s">
        <v>395</v>
      </c>
      <c r="B377" s="215">
        <f>SUM(B378:B380)</f>
        <v>1620</v>
      </c>
      <c r="C377" s="215">
        <f>SUM(C378:C380)</f>
        <v>1795</v>
      </c>
      <c r="D377" s="215"/>
      <c r="E377" s="216"/>
    </row>
    <row r="378" spans="1:5" ht="15.75">
      <c r="A378" s="217" t="s">
        <v>67</v>
      </c>
      <c r="B378" s="215">
        <v>990</v>
      </c>
      <c r="C378" s="215">
        <v>821</v>
      </c>
      <c r="D378" s="215"/>
      <c r="E378" s="216"/>
    </row>
    <row r="379" spans="1:5" ht="15.75">
      <c r="A379" s="217" t="s">
        <v>396</v>
      </c>
      <c r="B379" s="215">
        <v>26</v>
      </c>
      <c r="C379" s="215"/>
      <c r="D379" s="215"/>
      <c r="E379" s="216"/>
    </row>
    <row r="380" spans="1:5" ht="15.75">
      <c r="A380" s="217" t="s">
        <v>397</v>
      </c>
      <c r="B380" s="215">
        <v>604</v>
      </c>
      <c r="C380" s="215">
        <v>974</v>
      </c>
      <c r="D380" s="215"/>
      <c r="E380" s="216"/>
    </row>
    <row r="381" spans="1:5" ht="15.75">
      <c r="A381" s="217" t="s">
        <v>398</v>
      </c>
      <c r="B381" s="215">
        <v>1600</v>
      </c>
      <c r="C381" s="215">
        <v>1361</v>
      </c>
      <c r="D381" s="215"/>
      <c r="E381" s="216"/>
    </row>
    <row r="382" spans="1:5" ht="15.75">
      <c r="A382" s="217" t="s">
        <v>67</v>
      </c>
      <c r="B382" s="215">
        <v>1600</v>
      </c>
      <c r="C382" s="215">
        <v>1361</v>
      </c>
      <c r="D382" s="215"/>
      <c r="E382" s="216"/>
    </row>
    <row r="383" spans="1:5" ht="15.75">
      <c r="A383" s="217" t="s">
        <v>399</v>
      </c>
      <c r="B383" s="215">
        <v>30</v>
      </c>
      <c r="C383" s="215"/>
      <c r="D383" s="215"/>
      <c r="E383" s="216"/>
    </row>
    <row r="384" spans="1:5" ht="15.75">
      <c r="A384" s="217" t="s">
        <v>400</v>
      </c>
      <c r="B384" s="215">
        <v>30</v>
      </c>
      <c r="C384" s="215"/>
      <c r="D384" s="215"/>
      <c r="E384" s="216"/>
    </row>
    <row r="385" spans="1:5" ht="15.75">
      <c r="A385" s="217" t="s">
        <v>401</v>
      </c>
      <c r="B385" s="215"/>
      <c r="C385" s="215">
        <f>SUM(C386:C386)</f>
        <v>13</v>
      </c>
      <c r="D385" s="215"/>
      <c r="E385" s="216"/>
    </row>
    <row r="386" spans="1:5" ht="15.75">
      <c r="A386" s="217" t="s">
        <v>402</v>
      </c>
      <c r="B386" s="215"/>
      <c r="C386" s="215">
        <v>13</v>
      </c>
      <c r="D386" s="215"/>
      <c r="E386" s="216"/>
    </row>
    <row r="387" spans="1:5" ht="15.75">
      <c r="A387" s="217" t="s">
        <v>403</v>
      </c>
      <c r="B387" s="215"/>
      <c r="C387" s="215">
        <v>148</v>
      </c>
      <c r="D387" s="215"/>
      <c r="E387" s="216"/>
    </row>
    <row r="388" spans="1:5" ht="15.75">
      <c r="A388" s="217" t="s">
        <v>404</v>
      </c>
      <c r="B388" s="215"/>
      <c r="C388" s="215">
        <v>148</v>
      </c>
      <c r="D388" s="215"/>
      <c r="E388" s="216"/>
    </row>
    <row r="389" spans="1:5" ht="15.75">
      <c r="A389" s="222" t="s">
        <v>405</v>
      </c>
      <c r="B389" s="215">
        <v>5100</v>
      </c>
      <c r="C389" s="215"/>
      <c r="D389" s="215"/>
      <c r="E389" s="216"/>
    </row>
    <row r="390" spans="1:5" ht="15.75">
      <c r="A390" s="222" t="s">
        <v>406</v>
      </c>
      <c r="B390" s="215">
        <v>699</v>
      </c>
      <c r="C390" s="215">
        <v>2080</v>
      </c>
      <c r="D390" s="216">
        <v>297.6</v>
      </c>
      <c r="E390" s="216">
        <v>187.9</v>
      </c>
    </row>
    <row r="391" spans="1:5" ht="15.75">
      <c r="A391" s="217" t="s">
        <v>368</v>
      </c>
      <c r="B391" s="215">
        <v>699</v>
      </c>
      <c r="C391" s="215">
        <v>2080</v>
      </c>
      <c r="D391" s="215"/>
      <c r="E391" s="216"/>
    </row>
    <row r="392" spans="1:5" ht="15.75">
      <c r="A392" s="222" t="s">
        <v>407</v>
      </c>
      <c r="B392" s="215">
        <v>21200</v>
      </c>
      <c r="C392" s="215">
        <v>21575</v>
      </c>
      <c r="D392" s="216">
        <v>101.8</v>
      </c>
      <c r="E392" s="216">
        <v>104</v>
      </c>
    </row>
    <row r="393" spans="1:5" ht="15.75">
      <c r="A393" s="217" t="s">
        <v>408</v>
      </c>
      <c r="B393" s="215">
        <v>21200</v>
      </c>
      <c r="C393" s="215">
        <v>21575</v>
      </c>
      <c r="D393" s="215"/>
      <c r="E393" s="216"/>
    </row>
    <row r="394" spans="1:5" ht="15.75">
      <c r="A394" s="217" t="s">
        <v>409</v>
      </c>
      <c r="B394" s="215">
        <v>21200</v>
      </c>
      <c r="C394" s="215">
        <v>21575</v>
      </c>
      <c r="D394" s="215"/>
      <c r="E394" s="216"/>
    </row>
    <row r="395" spans="1:5" ht="15.75">
      <c r="A395" s="222" t="s">
        <v>410</v>
      </c>
      <c r="B395" s="215">
        <f>B396</f>
        <v>134</v>
      </c>
      <c r="C395" s="215">
        <f>C396</f>
        <v>83</v>
      </c>
      <c r="D395" s="216">
        <v>61.9</v>
      </c>
      <c r="E395" s="216">
        <v>87.4</v>
      </c>
    </row>
    <row r="396" spans="1:5" ht="15.75">
      <c r="A396" s="217" t="s">
        <v>411</v>
      </c>
      <c r="B396" s="215">
        <v>134</v>
      </c>
      <c r="C396" s="215">
        <v>83</v>
      </c>
      <c r="D396" s="215"/>
      <c r="E396" s="216"/>
    </row>
    <row r="397" spans="1:5" ht="15.75">
      <c r="A397" s="224" t="s">
        <v>55</v>
      </c>
      <c r="B397" s="225">
        <f>SUM(B398:B402)</f>
        <v>285717</v>
      </c>
      <c r="C397" s="225">
        <f>SUM(C398:C402)</f>
        <v>351321</v>
      </c>
      <c r="D397" s="212">
        <v>123</v>
      </c>
      <c r="E397" s="219">
        <v>140.5</v>
      </c>
    </row>
    <row r="398" spans="1:5" ht="15.75">
      <c r="A398" s="226" t="s">
        <v>412</v>
      </c>
      <c r="B398" s="227">
        <v>139300</v>
      </c>
      <c r="C398" s="215">
        <v>139242</v>
      </c>
      <c r="D398" s="228"/>
      <c r="E398" s="216"/>
    </row>
    <row r="399" spans="1:5" ht="15.75">
      <c r="A399" s="226" t="s">
        <v>413</v>
      </c>
      <c r="B399" s="227">
        <v>1000</v>
      </c>
      <c r="C399" s="215">
        <v>820</v>
      </c>
      <c r="D399" s="228"/>
      <c r="E399" s="216"/>
    </row>
    <row r="400" spans="1:5" ht="15.75">
      <c r="A400" s="226" t="s">
        <v>414</v>
      </c>
      <c r="B400" s="227">
        <v>108800</v>
      </c>
      <c r="C400" s="215">
        <v>108857</v>
      </c>
      <c r="D400" s="228"/>
      <c r="E400" s="216"/>
    </row>
    <row r="401" spans="1:5" ht="15.75">
      <c r="A401" s="226" t="s">
        <v>415</v>
      </c>
      <c r="B401" s="223"/>
      <c r="C401" s="215">
        <v>21900</v>
      </c>
      <c r="D401" s="228"/>
      <c r="E401" s="216"/>
    </row>
    <row r="402" spans="1:5" ht="15.75">
      <c r="A402" s="226" t="s">
        <v>416</v>
      </c>
      <c r="B402" s="227">
        <v>36617</v>
      </c>
      <c r="C402" s="215">
        <v>80502</v>
      </c>
      <c r="D402" s="228"/>
      <c r="E402" s="216"/>
    </row>
  </sheetData>
  <sheetProtection/>
  <mergeCells count="1">
    <mergeCell ref="A1:E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4"/>
  <sheetViews>
    <sheetView showZeros="0" tabSelected="1" zoomScaleSheetLayoutView="100" workbookViewId="0" topLeftCell="A5">
      <selection activeCell="F49" sqref="F49"/>
    </sheetView>
  </sheetViews>
  <sheetFormatPr defaultColWidth="9.00390625" defaultRowHeight="14.25"/>
  <cols>
    <col min="1" max="1" width="12.25390625" style="185" customWidth="1"/>
    <col min="2" max="2" width="35.375" style="186" customWidth="1"/>
    <col min="3" max="3" width="25.875" style="187" customWidth="1"/>
  </cols>
  <sheetData>
    <row r="1" spans="1:3" ht="42" customHeight="1">
      <c r="A1" s="188" t="s">
        <v>418</v>
      </c>
      <c r="B1" s="189"/>
      <c r="C1" s="189"/>
    </row>
    <row r="2" ht="15.75">
      <c r="C2" s="190" t="s">
        <v>1</v>
      </c>
    </row>
    <row r="3" spans="1:3" ht="15.75">
      <c r="A3" s="191" t="s">
        <v>419</v>
      </c>
      <c r="B3" s="191" t="s">
        <v>420</v>
      </c>
      <c r="C3" s="192" t="s">
        <v>421</v>
      </c>
    </row>
    <row r="4" spans="1:3" ht="15.75">
      <c r="A4" s="193" t="s">
        <v>421</v>
      </c>
      <c r="B4" s="193"/>
      <c r="C4" s="194">
        <v>172138.07</v>
      </c>
    </row>
    <row r="5" spans="1:3" ht="15.75">
      <c r="A5" s="195">
        <v>301</v>
      </c>
      <c r="B5" s="196" t="s">
        <v>422</v>
      </c>
      <c r="C5" s="197">
        <v>144426.76</v>
      </c>
    </row>
    <row r="6" spans="1:3" ht="15.75">
      <c r="A6" s="198">
        <v>30101</v>
      </c>
      <c r="B6" s="199" t="s">
        <v>423</v>
      </c>
      <c r="C6" s="197">
        <v>24732.57</v>
      </c>
    </row>
    <row r="7" spans="1:3" ht="15.75">
      <c r="A7" s="198">
        <v>30102</v>
      </c>
      <c r="B7" s="199" t="s">
        <v>424</v>
      </c>
      <c r="C7" s="197">
        <v>12034.15</v>
      </c>
    </row>
    <row r="8" spans="1:3" ht="15.75">
      <c r="A8" s="198">
        <v>30103</v>
      </c>
      <c r="B8" s="199" t="s">
        <v>425</v>
      </c>
      <c r="C8" s="197">
        <v>41735.01</v>
      </c>
    </row>
    <row r="9" spans="1:3" ht="15.75">
      <c r="A9" s="198">
        <v>30106</v>
      </c>
      <c r="B9" s="199" t="s">
        <v>426</v>
      </c>
      <c r="C9" s="197">
        <v>165.67</v>
      </c>
    </row>
    <row r="10" spans="1:3" ht="15.75">
      <c r="A10" s="198">
        <v>30107</v>
      </c>
      <c r="B10" s="199" t="s">
        <v>427</v>
      </c>
      <c r="C10" s="197">
        <v>18645.13</v>
      </c>
    </row>
    <row r="11" spans="1:3" ht="15.75">
      <c r="A11" s="198">
        <v>30108</v>
      </c>
      <c r="B11" s="199" t="s">
        <v>428</v>
      </c>
      <c r="C11" s="197">
        <v>8993.54</v>
      </c>
    </row>
    <row r="12" spans="1:3" ht="15.75">
      <c r="A12" s="198">
        <v>30109</v>
      </c>
      <c r="B12" s="199" t="s">
        <v>429</v>
      </c>
      <c r="C12" s="197">
        <v>4390.94</v>
      </c>
    </row>
    <row r="13" spans="1:3" ht="15.75">
      <c r="A13" s="198">
        <v>30110</v>
      </c>
      <c r="B13" s="199" t="s">
        <v>430</v>
      </c>
      <c r="C13" s="197">
        <v>3160.23</v>
      </c>
    </row>
    <row r="14" spans="1:3" ht="15.75">
      <c r="A14" s="198">
        <v>30111</v>
      </c>
      <c r="B14" s="199" t="s">
        <v>431</v>
      </c>
      <c r="C14" s="197">
        <v>1238.69</v>
      </c>
    </row>
    <row r="15" spans="1:3" ht="15.75">
      <c r="A15" s="198">
        <v>30112</v>
      </c>
      <c r="B15" s="199" t="s">
        <v>432</v>
      </c>
      <c r="C15" s="197">
        <v>946.9</v>
      </c>
    </row>
    <row r="16" spans="1:3" ht="15.75">
      <c r="A16" s="198">
        <v>30113</v>
      </c>
      <c r="B16" s="199" t="s">
        <v>433</v>
      </c>
      <c r="C16" s="197">
        <v>17265.2</v>
      </c>
    </row>
    <row r="17" spans="1:3" ht="15.75">
      <c r="A17" s="198">
        <v>30114</v>
      </c>
      <c r="B17" s="199" t="s">
        <v>434</v>
      </c>
      <c r="C17" s="197">
        <v>20.62</v>
      </c>
    </row>
    <row r="18" spans="1:3" ht="15.75">
      <c r="A18" s="198">
        <v>30199</v>
      </c>
      <c r="B18" s="199" t="s">
        <v>435</v>
      </c>
      <c r="C18" s="197">
        <v>11098.1</v>
      </c>
    </row>
    <row r="19" spans="1:3" ht="15.75">
      <c r="A19" s="195">
        <v>302</v>
      </c>
      <c r="B19" s="196" t="s">
        <v>436</v>
      </c>
      <c r="C19" s="197">
        <v>19726.57</v>
      </c>
    </row>
    <row r="20" spans="1:3" ht="15.75">
      <c r="A20" s="198">
        <v>30201</v>
      </c>
      <c r="B20" s="199" t="s">
        <v>437</v>
      </c>
      <c r="C20" s="197">
        <v>987.83</v>
      </c>
    </row>
    <row r="21" spans="1:3" ht="15.75">
      <c r="A21" s="198">
        <v>30202</v>
      </c>
      <c r="B21" s="199" t="s">
        <v>438</v>
      </c>
      <c r="C21" s="197">
        <v>129.72</v>
      </c>
    </row>
    <row r="22" spans="1:3" ht="15.75">
      <c r="A22" s="198">
        <v>30203</v>
      </c>
      <c r="B22" s="199" t="s">
        <v>439</v>
      </c>
      <c r="C22" s="197">
        <v>14.29</v>
      </c>
    </row>
    <row r="23" spans="1:3" ht="15.75">
      <c r="A23" s="198">
        <v>30205</v>
      </c>
      <c r="B23" s="199" t="s">
        <v>440</v>
      </c>
      <c r="C23" s="197">
        <v>134.4</v>
      </c>
    </row>
    <row r="24" spans="1:3" ht="15.75">
      <c r="A24" s="198">
        <v>30206</v>
      </c>
      <c r="B24" s="199" t="s">
        <v>441</v>
      </c>
      <c r="C24" s="197">
        <v>739.04</v>
      </c>
    </row>
    <row r="25" spans="1:3" ht="15.75">
      <c r="A25" s="198">
        <v>30207</v>
      </c>
      <c r="B25" s="199" t="s">
        <v>442</v>
      </c>
      <c r="C25" s="197">
        <v>344.05</v>
      </c>
    </row>
    <row r="26" spans="1:3" ht="15.75">
      <c r="A26" s="198">
        <v>30209</v>
      </c>
      <c r="B26" s="199" t="s">
        <v>443</v>
      </c>
      <c r="C26" s="197">
        <v>357.31</v>
      </c>
    </row>
    <row r="27" spans="1:3" ht="15.75">
      <c r="A27" s="198">
        <v>30211</v>
      </c>
      <c r="B27" s="199" t="s">
        <v>444</v>
      </c>
      <c r="C27" s="197">
        <v>106.06</v>
      </c>
    </row>
    <row r="28" spans="1:3" ht="15.75">
      <c r="A28" s="198">
        <v>30213</v>
      </c>
      <c r="B28" s="199" t="s">
        <v>445</v>
      </c>
      <c r="C28" s="197">
        <v>864.03</v>
      </c>
    </row>
    <row r="29" spans="1:3" ht="15.75">
      <c r="A29" s="198">
        <v>30214</v>
      </c>
      <c r="B29" s="199" t="s">
        <v>446</v>
      </c>
      <c r="C29" s="197">
        <v>23.6</v>
      </c>
    </row>
    <row r="30" spans="1:3" ht="15.75">
      <c r="A30" s="198">
        <v>30215</v>
      </c>
      <c r="B30" s="199" t="s">
        <v>447</v>
      </c>
      <c r="C30" s="197">
        <v>21.4</v>
      </c>
    </row>
    <row r="31" spans="1:3" ht="15.75">
      <c r="A31" s="198">
        <v>30216</v>
      </c>
      <c r="B31" s="199" t="s">
        <v>448</v>
      </c>
      <c r="C31" s="197">
        <v>129.27</v>
      </c>
    </row>
    <row r="32" spans="1:3" ht="15.75">
      <c r="A32" s="198">
        <v>30217</v>
      </c>
      <c r="B32" s="199" t="s">
        <v>449</v>
      </c>
      <c r="C32" s="197">
        <v>102.54</v>
      </c>
    </row>
    <row r="33" spans="1:3" ht="15.75">
      <c r="A33" s="198">
        <v>30218</v>
      </c>
      <c r="B33" s="199" t="s">
        <v>450</v>
      </c>
      <c r="C33" s="197">
        <v>386.88</v>
      </c>
    </row>
    <row r="34" spans="1:3" ht="15.75">
      <c r="A34" s="198">
        <v>30226</v>
      </c>
      <c r="B34" s="199" t="s">
        <v>451</v>
      </c>
      <c r="C34" s="197">
        <v>3851.81</v>
      </c>
    </row>
    <row r="35" spans="1:3" ht="15.75">
      <c r="A35" s="198">
        <v>30227</v>
      </c>
      <c r="B35" s="199" t="s">
        <v>452</v>
      </c>
      <c r="C35" s="197">
        <v>2238.42</v>
      </c>
    </row>
    <row r="36" spans="1:3" ht="15.75">
      <c r="A36" s="198">
        <v>30228</v>
      </c>
      <c r="B36" s="199" t="s">
        <v>453</v>
      </c>
      <c r="C36" s="197">
        <v>1125.31</v>
      </c>
    </row>
    <row r="37" spans="1:3" ht="15.75">
      <c r="A37" s="198">
        <v>30229</v>
      </c>
      <c r="B37" s="199" t="s">
        <v>454</v>
      </c>
      <c r="C37" s="197">
        <v>4124.23</v>
      </c>
    </row>
    <row r="38" spans="1:3" ht="15.75">
      <c r="A38" s="198">
        <v>30231</v>
      </c>
      <c r="B38" s="199" t="s">
        <v>455</v>
      </c>
      <c r="C38" s="197">
        <v>252.21</v>
      </c>
    </row>
    <row r="39" spans="1:3" ht="15.75">
      <c r="A39" s="198">
        <v>30239</v>
      </c>
      <c r="B39" s="199" t="s">
        <v>456</v>
      </c>
      <c r="C39" s="197">
        <v>1605.69</v>
      </c>
    </row>
    <row r="40" spans="1:3" ht="15.75">
      <c r="A40" s="198">
        <v>30299</v>
      </c>
      <c r="B40" s="199" t="s">
        <v>457</v>
      </c>
      <c r="C40" s="197">
        <v>2188.12</v>
      </c>
    </row>
    <row r="41" spans="1:3" ht="15.75">
      <c r="A41" s="195">
        <v>303</v>
      </c>
      <c r="B41" s="196" t="s">
        <v>458</v>
      </c>
      <c r="C41" s="197">
        <v>7607.61</v>
      </c>
    </row>
    <row r="42" spans="1:3" ht="15.75">
      <c r="A42" s="198">
        <v>30301</v>
      </c>
      <c r="B42" s="199" t="s">
        <v>459</v>
      </c>
      <c r="C42" s="197">
        <v>372.48</v>
      </c>
    </row>
    <row r="43" spans="1:3" ht="15.75">
      <c r="A43" s="198">
        <v>30302</v>
      </c>
      <c r="B43" s="199" t="s">
        <v>460</v>
      </c>
      <c r="C43" s="197">
        <v>47.35</v>
      </c>
    </row>
    <row r="44" spans="1:3" ht="15.75">
      <c r="A44" s="198">
        <v>30304</v>
      </c>
      <c r="B44" s="199" t="s">
        <v>461</v>
      </c>
      <c r="C44" s="197">
        <v>268.93</v>
      </c>
    </row>
    <row r="45" spans="1:3" ht="15.75">
      <c r="A45" s="198">
        <v>30305</v>
      </c>
      <c r="B45" s="199" t="s">
        <v>462</v>
      </c>
      <c r="C45" s="197">
        <v>2978.79</v>
      </c>
    </row>
    <row r="46" spans="1:3" ht="15.75">
      <c r="A46" s="198">
        <v>30307</v>
      </c>
      <c r="B46" s="199" t="s">
        <v>463</v>
      </c>
      <c r="C46" s="197">
        <v>1951.75</v>
      </c>
    </row>
    <row r="47" spans="1:3" ht="15.75">
      <c r="A47" s="198">
        <v>30308</v>
      </c>
      <c r="B47" s="199" t="s">
        <v>464</v>
      </c>
      <c r="C47" s="197">
        <v>3.82</v>
      </c>
    </row>
    <row r="48" spans="1:3" ht="15.75">
      <c r="A48" s="198">
        <v>30309</v>
      </c>
      <c r="B48" s="199" t="s">
        <v>465</v>
      </c>
      <c r="C48" s="197">
        <v>111.03</v>
      </c>
    </row>
    <row r="49" spans="1:3" ht="15.75">
      <c r="A49" s="198">
        <v>30399</v>
      </c>
      <c r="B49" s="199" t="s">
        <v>466</v>
      </c>
      <c r="C49" s="197">
        <v>1873.46</v>
      </c>
    </row>
    <row r="50" spans="1:3" ht="15.75">
      <c r="A50" s="195">
        <v>310</v>
      </c>
      <c r="B50" s="196" t="s">
        <v>467</v>
      </c>
      <c r="C50" s="197">
        <v>377.13</v>
      </c>
    </row>
    <row r="51" spans="1:3" ht="15.75">
      <c r="A51" s="198">
        <v>31002</v>
      </c>
      <c r="B51" s="199" t="s">
        <v>468</v>
      </c>
      <c r="C51" s="197">
        <v>294.79</v>
      </c>
    </row>
    <row r="52" spans="1:3" ht="15.75">
      <c r="A52" s="198">
        <v>31003</v>
      </c>
      <c r="B52" s="199" t="s">
        <v>469</v>
      </c>
      <c r="C52" s="197">
        <v>43.45</v>
      </c>
    </row>
    <row r="53" spans="1:3" ht="15.75">
      <c r="A53" s="198">
        <v>31019</v>
      </c>
      <c r="B53" s="199" t="s">
        <v>470</v>
      </c>
      <c r="C53" s="197">
        <v>3</v>
      </c>
    </row>
    <row r="54" spans="1:3" ht="15.75">
      <c r="A54" s="198">
        <v>31099</v>
      </c>
      <c r="B54" s="199" t="s">
        <v>471</v>
      </c>
      <c r="C54" s="197">
        <v>35.89</v>
      </c>
    </row>
    <row r="55" spans="1:3" ht="15.75">
      <c r="A55" s="200"/>
      <c r="B55" s="201"/>
      <c r="C55" s="202"/>
    </row>
    <row r="56" spans="1:3" ht="15.75">
      <c r="A56" s="200"/>
      <c r="B56" s="201"/>
      <c r="C56" s="202"/>
    </row>
    <row r="57" spans="1:3" ht="15.75">
      <c r="A57" s="200"/>
      <c r="B57" s="201"/>
      <c r="C57" s="202"/>
    </row>
    <row r="58" spans="1:3" ht="15.75">
      <c r="A58" s="200"/>
      <c r="B58" s="201"/>
      <c r="C58" s="202"/>
    </row>
    <row r="59" spans="1:3" ht="15.75">
      <c r="A59" s="200"/>
      <c r="B59" s="201"/>
      <c r="C59" s="202"/>
    </row>
    <row r="60" spans="1:3" ht="15.75">
      <c r="A60" s="200"/>
      <c r="B60" s="201"/>
      <c r="C60" s="202"/>
    </row>
    <row r="61" spans="1:3" ht="15.75">
      <c r="A61" s="200"/>
      <c r="B61" s="201"/>
      <c r="C61" s="202"/>
    </row>
    <row r="62" spans="1:3" ht="15.75">
      <c r="A62" s="200"/>
      <c r="B62" s="201"/>
      <c r="C62" s="202"/>
    </row>
    <row r="63" spans="1:3" ht="15.75">
      <c r="A63" s="200"/>
      <c r="B63" s="201"/>
      <c r="C63" s="202"/>
    </row>
    <row r="64" spans="1:3" ht="15.75">
      <c r="A64" s="200"/>
      <c r="B64" s="201"/>
      <c r="C64" s="202"/>
    </row>
    <row r="65" spans="1:3" ht="15.75">
      <c r="A65" s="200"/>
      <c r="B65" s="201"/>
      <c r="C65" s="202"/>
    </row>
    <row r="66" spans="1:3" ht="15.75">
      <c r="A66" s="200"/>
      <c r="B66" s="201"/>
      <c r="C66" s="202"/>
    </row>
    <row r="67" spans="1:3" ht="15.75">
      <c r="A67" s="200"/>
      <c r="B67" s="201"/>
      <c r="C67" s="202"/>
    </row>
    <row r="68" spans="1:3" ht="15.75">
      <c r="A68" s="200"/>
      <c r="B68" s="201"/>
      <c r="C68" s="202"/>
    </row>
    <row r="69" spans="1:3" ht="15.75">
      <c r="A69" s="200"/>
      <c r="B69" s="201"/>
      <c r="C69" s="202"/>
    </row>
    <row r="70" spans="1:3" ht="15.75">
      <c r="A70" s="200"/>
      <c r="B70" s="201"/>
      <c r="C70" s="202"/>
    </row>
    <row r="71" spans="1:3" ht="15.75">
      <c r="A71" s="200"/>
      <c r="B71" s="201"/>
      <c r="C71" s="202"/>
    </row>
    <row r="72" spans="1:3" ht="15.75">
      <c r="A72" s="200"/>
      <c r="B72" s="201"/>
      <c r="C72" s="202"/>
    </row>
    <row r="73" spans="1:3" ht="15.75">
      <c r="A73" s="200"/>
      <c r="B73" s="201"/>
      <c r="C73" s="202"/>
    </row>
    <row r="74" spans="1:3" ht="15.75">
      <c r="A74" s="200"/>
      <c r="B74" s="201"/>
      <c r="C74" s="202"/>
    </row>
    <row r="75" spans="1:3" ht="15.75">
      <c r="A75" s="200"/>
      <c r="B75" s="201"/>
      <c r="C75" s="202"/>
    </row>
    <row r="76" spans="1:3" ht="15.75">
      <c r="A76" s="200"/>
      <c r="B76" s="201"/>
      <c r="C76" s="202"/>
    </row>
    <row r="77" spans="1:3" ht="15.75">
      <c r="A77" s="200"/>
      <c r="B77" s="201"/>
      <c r="C77" s="202"/>
    </row>
    <row r="78" spans="1:3" ht="15.75">
      <c r="A78" s="200"/>
      <c r="B78" s="201"/>
      <c r="C78" s="202"/>
    </row>
    <row r="79" spans="1:3" ht="15.75">
      <c r="A79" s="200"/>
      <c r="B79" s="201"/>
      <c r="C79" s="202"/>
    </row>
    <row r="80" spans="1:3" ht="15.75">
      <c r="A80" s="200"/>
      <c r="B80" s="201"/>
      <c r="C80" s="202"/>
    </row>
    <row r="81" spans="1:3" ht="15.75">
      <c r="A81" s="200"/>
      <c r="B81" s="201"/>
      <c r="C81" s="202"/>
    </row>
    <row r="82" spans="1:3" ht="15.75">
      <c r="A82" s="200"/>
      <c r="B82" s="201"/>
      <c r="C82" s="202"/>
    </row>
    <row r="83" spans="1:3" ht="15.75">
      <c r="A83" s="200"/>
      <c r="B83" s="201"/>
      <c r="C83" s="202"/>
    </row>
    <row r="84" spans="1:3" ht="15.75">
      <c r="A84" s="200"/>
      <c r="B84" s="201"/>
      <c r="C84" s="202"/>
    </row>
    <row r="85" spans="1:3" ht="15.75">
      <c r="A85" s="200"/>
      <c r="B85" s="201"/>
      <c r="C85" s="202"/>
    </row>
    <row r="86" spans="1:3" ht="15.75">
      <c r="A86" s="200"/>
      <c r="B86" s="201"/>
      <c r="C86" s="202"/>
    </row>
    <row r="87" spans="1:3" ht="15.75">
      <c r="A87" s="200"/>
      <c r="B87" s="201"/>
      <c r="C87" s="202"/>
    </row>
    <row r="88" spans="1:3" ht="15.75">
      <c r="A88" s="200"/>
      <c r="B88" s="201"/>
      <c r="C88" s="202"/>
    </row>
    <row r="89" spans="1:3" ht="15.75">
      <c r="A89" s="200"/>
      <c r="B89" s="201"/>
      <c r="C89" s="202"/>
    </row>
    <row r="90" spans="1:3" ht="15.75">
      <c r="A90" s="200"/>
      <c r="B90" s="201"/>
      <c r="C90" s="202"/>
    </row>
    <row r="91" spans="1:3" ht="15.75">
      <c r="A91" s="200"/>
      <c r="B91" s="201"/>
      <c r="C91" s="202"/>
    </row>
    <row r="92" spans="1:3" ht="15.75">
      <c r="A92" s="200"/>
      <c r="B92" s="201"/>
      <c r="C92" s="202"/>
    </row>
    <row r="93" spans="1:3" ht="15.75">
      <c r="A93" s="200"/>
      <c r="B93" s="201"/>
      <c r="C93" s="202"/>
    </row>
    <row r="94" spans="1:3" ht="15.75">
      <c r="A94" s="200"/>
      <c r="B94" s="201"/>
      <c r="C94" s="202"/>
    </row>
    <row r="95" spans="1:3" ht="15.75">
      <c r="A95" s="200"/>
      <c r="B95" s="201"/>
      <c r="C95" s="202"/>
    </row>
    <row r="96" spans="1:3" ht="15.75">
      <c r="A96" s="200"/>
      <c r="B96" s="201"/>
      <c r="C96" s="202"/>
    </row>
    <row r="97" spans="1:3" ht="15.75">
      <c r="A97" s="200"/>
      <c r="B97" s="201"/>
      <c r="C97" s="202"/>
    </row>
    <row r="98" spans="1:3" ht="15.75">
      <c r="A98" s="200"/>
      <c r="B98" s="201"/>
      <c r="C98" s="202"/>
    </row>
    <row r="99" spans="1:3" ht="15.75">
      <c r="A99" s="200"/>
      <c r="B99" s="201"/>
      <c r="C99" s="202"/>
    </row>
    <row r="100" spans="1:3" ht="15.75">
      <c r="A100" s="200"/>
      <c r="B100" s="201"/>
      <c r="C100" s="202"/>
    </row>
    <row r="101" spans="1:3" ht="15.75">
      <c r="A101" s="200"/>
      <c r="B101" s="201"/>
      <c r="C101" s="202"/>
    </row>
    <row r="102" spans="1:3" ht="15.75">
      <c r="A102" s="200"/>
      <c r="B102" s="201"/>
      <c r="C102" s="202"/>
    </row>
    <row r="103" spans="1:3" ht="15.75">
      <c r="A103" s="200"/>
      <c r="B103" s="201"/>
      <c r="C103" s="202"/>
    </row>
    <row r="104" spans="1:3" ht="15.75">
      <c r="A104" s="200"/>
      <c r="B104" s="201"/>
      <c r="C104" s="202"/>
    </row>
    <row r="105" spans="1:3" ht="15.75">
      <c r="A105" s="200"/>
      <c r="B105" s="201"/>
      <c r="C105" s="202"/>
    </row>
    <row r="106" spans="1:3" ht="15.75">
      <c r="A106" s="200"/>
      <c r="B106" s="201"/>
      <c r="C106" s="202"/>
    </row>
    <row r="107" spans="1:3" ht="15.75">
      <c r="A107" s="200"/>
      <c r="B107" s="201"/>
      <c r="C107" s="202"/>
    </row>
    <row r="108" spans="1:3" ht="15.75">
      <c r="A108" s="200"/>
      <c r="B108" s="201"/>
      <c r="C108" s="202"/>
    </row>
    <row r="109" spans="1:3" ht="15.75">
      <c r="A109" s="200"/>
      <c r="B109" s="201"/>
      <c r="C109" s="202"/>
    </row>
    <row r="110" spans="1:3" ht="15.75">
      <c r="A110" s="200"/>
      <c r="B110" s="201"/>
      <c r="C110" s="202"/>
    </row>
    <row r="111" spans="1:3" ht="15.75">
      <c r="A111" s="200"/>
      <c r="B111" s="201"/>
      <c r="C111" s="202"/>
    </row>
    <row r="112" spans="1:3" ht="15.75">
      <c r="A112" s="200"/>
      <c r="B112" s="201"/>
      <c r="C112" s="202"/>
    </row>
    <row r="113" spans="1:3" ht="15.75">
      <c r="A113" s="200"/>
      <c r="B113" s="201"/>
      <c r="C113" s="202"/>
    </row>
    <row r="114" spans="1:3" ht="15.75">
      <c r="A114" s="200"/>
      <c r="B114" s="201"/>
      <c r="C114" s="202"/>
    </row>
    <row r="115" spans="1:3" ht="15.75">
      <c r="A115" s="200"/>
      <c r="B115" s="201"/>
      <c r="C115" s="202"/>
    </row>
    <row r="116" spans="1:3" ht="15.75">
      <c r="A116" s="200"/>
      <c r="B116" s="201"/>
      <c r="C116" s="202"/>
    </row>
    <row r="117" spans="1:3" ht="15.75">
      <c r="A117" s="200"/>
      <c r="B117" s="201"/>
      <c r="C117" s="202"/>
    </row>
    <row r="118" spans="1:3" ht="15.75">
      <c r="A118" s="200"/>
      <c r="B118" s="201"/>
      <c r="C118" s="202"/>
    </row>
    <row r="119" spans="1:3" ht="15.75">
      <c r="A119" s="200"/>
      <c r="B119" s="201"/>
      <c r="C119" s="202"/>
    </row>
    <row r="120" spans="1:3" ht="15.75">
      <c r="A120" s="200"/>
      <c r="B120" s="201"/>
      <c r="C120" s="202"/>
    </row>
    <row r="121" spans="1:3" ht="15.75">
      <c r="A121" s="200"/>
      <c r="B121" s="201"/>
      <c r="C121" s="202"/>
    </row>
    <row r="122" spans="1:3" ht="15.75">
      <c r="A122" s="200"/>
      <c r="B122" s="201"/>
      <c r="C122" s="202"/>
    </row>
    <row r="123" spans="1:3" ht="15.75">
      <c r="A123" s="200"/>
      <c r="B123" s="201"/>
      <c r="C123" s="202"/>
    </row>
    <row r="124" spans="1:3" ht="15.75">
      <c r="A124" s="200"/>
      <c r="B124" s="201"/>
      <c r="C124" s="202"/>
    </row>
    <row r="125" spans="1:3" ht="15.75">
      <c r="A125" s="200"/>
      <c r="B125" s="201"/>
      <c r="C125" s="202"/>
    </row>
    <row r="126" spans="1:3" ht="15.75">
      <c r="A126" s="200"/>
      <c r="B126" s="201"/>
      <c r="C126" s="202"/>
    </row>
    <row r="127" spans="1:3" ht="15.75">
      <c r="A127" s="200"/>
      <c r="B127" s="201"/>
      <c r="C127" s="202"/>
    </row>
    <row r="128" spans="1:3" ht="15.75">
      <c r="A128" s="200"/>
      <c r="B128" s="201"/>
      <c r="C128" s="202"/>
    </row>
    <row r="129" spans="1:3" ht="15.75">
      <c r="A129" s="200"/>
      <c r="B129" s="201"/>
      <c r="C129" s="202"/>
    </row>
    <row r="130" spans="1:3" ht="15.75">
      <c r="A130" s="200"/>
      <c r="B130" s="201"/>
      <c r="C130" s="202"/>
    </row>
    <row r="131" spans="1:3" ht="15.75">
      <c r="A131" s="200"/>
      <c r="B131" s="201"/>
      <c r="C131" s="202"/>
    </row>
    <row r="132" spans="1:3" ht="15.75">
      <c r="A132" s="200"/>
      <c r="B132" s="201"/>
      <c r="C132" s="202"/>
    </row>
    <row r="133" spans="1:3" ht="15.75">
      <c r="A133" s="200"/>
      <c r="B133" s="201"/>
      <c r="C133" s="202"/>
    </row>
    <row r="134" spans="1:3" ht="15.75">
      <c r="A134" s="200"/>
      <c r="B134" s="201"/>
      <c r="C134" s="202"/>
    </row>
    <row r="135" spans="1:3" ht="15.75">
      <c r="A135" s="200"/>
      <c r="B135" s="201"/>
      <c r="C135" s="202"/>
    </row>
    <row r="136" spans="1:3" ht="15.75">
      <c r="A136" s="200"/>
      <c r="B136" s="201"/>
      <c r="C136" s="202"/>
    </row>
    <row r="137" spans="1:3" ht="15.75">
      <c r="A137" s="200"/>
      <c r="B137" s="201"/>
      <c r="C137" s="202"/>
    </row>
    <row r="138" spans="1:3" ht="15.75">
      <c r="A138" s="200"/>
      <c r="B138" s="201"/>
      <c r="C138" s="202"/>
    </row>
    <row r="139" spans="1:3" ht="15.75">
      <c r="A139" s="200"/>
      <c r="B139" s="201"/>
      <c r="C139" s="202"/>
    </row>
    <row r="140" spans="1:3" ht="15.75">
      <c r="A140" s="200"/>
      <c r="B140" s="201"/>
      <c r="C140" s="202"/>
    </row>
    <row r="141" spans="1:3" ht="15.75">
      <c r="A141" s="200"/>
      <c r="B141" s="201"/>
      <c r="C141" s="202"/>
    </row>
    <row r="142" spans="1:3" ht="15.75">
      <c r="A142" s="200"/>
      <c r="B142" s="201"/>
      <c r="C142" s="202"/>
    </row>
    <row r="143" spans="1:3" ht="15.75">
      <c r="A143" s="200"/>
      <c r="B143" s="201"/>
      <c r="C143" s="202"/>
    </row>
    <row r="144" spans="1:3" ht="15.75">
      <c r="A144" s="200"/>
      <c r="B144" s="201"/>
      <c r="C144" s="202"/>
    </row>
    <row r="145" spans="1:3" ht="15.75">
      <c r="A145" s="200"/>
      <c r="B145" s="201"/>
      <c r="C145" s="202"/>
    </row>
    <row r="146" spans="1:3" ht="15.75">
      <c r="A146" s="200"/>
      <c r="B146" s="201"/>
      <c r="C146" s="202"/>
    </row>
    <row r="147" spans="1:3" ht="15.75">
      <c r="A147" s="200"/>
      <c r="B147" s="201"/>
      <c r="C147" s="202"/>
    </row>
    <row r="148" spans="1:3" ht="15.75">
      <c r="A148" s="200"/>
      <c r="B148" s="201"/>
      <c r="C148" s="202"/>
    </row>
    <row r="149" spans="1:3" ht="15.75">
      <c r="A149" s="200"/>
      <c r="B149" s="201"/>
      <c r="C149" s="202"/>
    </row>
    <row r="150" spans="1:3" ht="15.75">
      <c r="A150" s="200"/>
      <c r="B150" s="201"/>
      <c r="C150" s="202"/>
    </row>
    <row r="151" spans="1:3" ht="15.75">
      <c r="A151" s="200"/>
      <c r="B151" s="201"/>
      <c r="C151" s="202"/>
    </row>
    <row r="152" spans="1:3" ht="15.75">
      <c r="A152" s="200"/>
      <c r="B152" s="201"/>
      <c r="C152" s="202"/>
    </row>
    <row r="153" spans="1:3" ht="15.75">
      <c r="A153" s="200"/>
      <c r="B153" s="201"/>
      <c r="C153" s="202"/>
    </row>
    <row r="154" spans="1:3" ht="15.75">
      <c r="A154" s="200"/>
      <c r="B154" s="201"/>
      <c r="C154" s="202"/>
    </row>
    <row r="155" spans="1:3" ht="15.75">
      <c r="A155" s="200"/>
      <c r="B155" s="201"/>
      <c r="C155" s="202"/>
    </row>
    <row r="156" spans="1:3" ht="15.75">
      <c r="A156" s="200"/>
      <c r="B156" s="201"/>
      <c r="C156" s="202"/>
    </row>
    <row r="157" spans="1:3" ht="15.75">
      <c r="A157" s="200"/>
      <c r="B157" s="201"/>
      <c r="C157" s="202"/>
    </row>
    <row r="158" spans="1:3" ht="15.75">
      <c r="A158" s="200"/>
      <c r="B158" s="201"/>
      <c r="C158" s="202"/>
    </row>
    <row r="159" spans="1:3" ht="15.75">
      <c r="A159" s="200"/>
      <c r="B159" s="201"/>
      <c r="C159" s="202"/>
    </row>
    <row r="160" spans="1:3" ht="15.75">
      <c r="A160" s="200"/>
      <c r="B160" s="201"/>
      <c r="C160" s="202"/>
    </row>
    <row r="161" spans="1:3" ht="15.75">
      <c r="A161" s="200"/>
      <c r="B161" s="201"/>
      <c r="C161" s="202"/>
    </row>
    <row r="162" spans="1:3" ht="15.75">
      <c r="A162" s="200"/>
      <c r="B162" s="201"/>
      <c r="C162" s="202"/>
    </row>
    <row r="163" spans="1:3" ht="15.75">
      <c r="A163" s="200"/>
      <c r="B163" s="201"/>
      <c r="C163" s="202"/>
    </row>
    <row r="164" spans="1:3" ht="15.75">
      <c r="A164" s="200"/>
      <c r="B164" s="201"/>
      <c r="C164" s="202"/>
    </row>
    <row r="165" spans="1:3" ht="15.75">
      <c r="A165" s="200"/>
      <c r="B165" s="201"/>
      <c r="C165" s="202"/>
    </row>
    <row r="166" spans="1:3" ht="15.75">
      <c r="A166" s="200"/>
      <c r="B166" s="201"/>
      <c r="C166" s="202"/>
    </row>
    <row r="167" spans="1:3" ht="15.75">
      <c r="A167" s="200"/>
      <c r="B167" s="201"/>
      <c r="C167" s="202"/>
    </row>
    <row r="168" spans="1:3" ht="15.75">
      <c r="A168" s="200"/>
      <c r="B168" s="201"/>
      <c r="C168" s="202"/>
    </row>
    <row r="169" spans="1:3" ht="15.75">
      <c r="A169" s="200"/>
      <c r="B169" s="201"/>
      <c r="C169" s="202"/>
    </row>
    <row r="170" spans="1:3" ht="15.75">
      <c r="A170" s="200"/>
      <c r="B170" s="201"/>
      <c r="C170" s="202"/>
    </row>
    <row r="171" spans="1:3" ht="15.75">
      <c r="A171" s="200"/>
      <c r="B171" s="201"/>
      <c r="C171" s="202"/>
    </row>
    <row r="172" spans="1:3" ht="15.75">
      <c r="A172" s="200"/>
      <c r="B172" s="201"/>
      <c r="C172" s="202"/>
    </row>
    <row r="173" spans="1:3" ht="15.75">
      <c r="A173" s="200"/>
      <c r="B173" s="201"/>
      <c r="C173" s="202"/>
    </row>
    <row r="174" spans="1:3" ht="15.75">
      <c r="A174" s="200"/>
      <c r="B174" s="201"/>
      <c r="C174" s="202"/>
    </row>
    <row r="175" spans="1:3" ht="15.75">
      <c r="A175" s="200"/>
      <c r="B175" s="201"/>
      <c r="C175" s="202"/>
    </row>
    <row r="176" spans="1:3" ht="15.75">
      <c r="A176" s="200"/>
      <c r="B176" s="201"/>
      <c r="C176" s="202"/>
    </row>
    <row r="177" spans="1:3" ht="15.75">
      <c r="A177" s="200"/>
      <c r="B177" s="201"/>
      <c r="C177" s="202"/>
    </row>
    <row r="178" spans="1:3" ht="15.75">
      <c r="A178" s="200"/>
      <c r="B178" s="201"/>
      <c r="C178" s="202"/>
    </row>
    <row r="179" spans="1:3" ht="15.75">
      <c r="A179" s="200"/>
      <c r="B179" s="201"/>
      <c r="C179" s="202"/>
    </row>
    <row r="180" spans="1:3" ht="15.75">
      <c r="A180" s="200"/>
      <c r="B180" s="201"/>
      <c r="C180" s="202"/>
    </row>
    <row r="181" spans="1:3" ht="15.75">
      <c r="A181" s="200"/>
      <c r="B181" s="201"/>
      <c r="C181" s="202"/>
    </row>
    <row r="182" spans="1:3" ht="15.75">
      <c r="A182" s="200"/>
      <c r="B182" s="201"/>
      <c r="C182" s="202"/>
    </row>
    <row r="183" spans="1:3" ht="15.75">
      <c r="A183" s="200"/>
      <c r="B183" s="201"/>
      <c r="C183" s="202"/>
    </row>
    <row r="184" spans="1:3" ht="15.75">
      <c r="A184" s="200"/>
      <c r="B184" s="201"/>
      <c r="C184" s="202"/>
    </row>
    <row r="185" spans="1:3" ht="15.75">
      <c r="A185" s="200"/>
      <c r="B185" s="201"/>
      <c r="C185" s="202"/>
    </row>
    <row r="186" spans="1:3" ht="15.75">
      <c r="A186" s="200"/>
      <c r="B186" s="201"/>
      <c r="C186" s="202"/>
    </row>
    <row r="187" spans="1:3" ht="15.75">
      <c r="A187" s="200"/>
      <c r="B187" s="201"/>
      <c r="C187" s="202"/>
    </row>
    <row r="188" spans="1:3" ht="15.75">
      <c r="A188" s="200"/>
      <c r="B188" s="201"/>
      <c r="C188" s="202"/>
    </row>
    <row r="189" spans="1:3" ht="15.75">
      <c r="A189" s="200"/>
      <c r="B189" s="201"/>
      <c r="C189" s="202"/>
    </row>
    <row r="190" spans="1:3" ht="15.75">
      <c r="A190" s="200"/>
      <c r="B190" s="201"/>
      <c r="C190" s="202"/>
    </row>
    <row r="191" spans="1:3" ht="15.75">
      <c r="A191" s="200"/>
      <c r="B191" s="201"/>
      <c r="C191" s="202"/>
    </row>
    <row r="192" spans="1:3" ht="15.75">
      <c r="A192" s="200"/>
      <c r="B192" s="201"/>
      <c r="C192" s="202"/>
    </row>
    <row r="193" spans="1:3" ht="15.75">
      <c r="A193" s="200"/>
      <c r="B193" s="201"/>
      <c r="C193" s="202"/>
    </row>
    <row r="194" spans="1:3" ht="15.75">
      <c r="A194" s="200"/>
      <c r="B194" s="201"/>
      <c r="C194" s="202"/>
    </row>
  </sheetData>
  <sheetProtection/>
  <mergeCells count="2">
    <mergeCell ref="A1:C1"/>
    <mergeCell ref="A4:B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zoomScale="70" zoomScaleNormal="70" zoomScaleSheetLayoutView="100" workbookViewId="0" topLeftCell="A1">
      <selection activeCell="E7" sqref="E7"/>
    </sheetView>
  </sheetViews>
  <sheetFormatPr defaultColWidth="29.50390625" defaultRowHeight="18" customHeight="1"/>
  <cols>
    <col min="1" max="1" width="37.625" style="162" customWidth="1"/>
    <col min="2" max="5" width="25.75390625" style="162" customWidth="1"/>
    <col min="6" max="6" width="14.25390625" style="25" customWidth="1"/>
    <col min="7" max="7" width="9.00390625" style="25" customWidth="1"/>
    <col min="8" max="16384" width="29.50390625" style="163" customWidth="1"/>
  </cols>
  <sheetData>
    <row r="1" spans="1:256" ht="49.5" customHeight="1">
      <c r="A1" s="164" t="s">
        <v>472</v>
      </c>
      <c r="B1" s="164"/>
      <c r="C1" s="164"/>
      <c r="D1" s="164"/>
      <c r="E1" s="164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6" s="25" customFormat="1" ht="25.5" customHeight="1">
      <c r="A2" s="73"/>
      <c r="B2" s="74"/>
      <c r="C2" s="74"/>
      <c r="D2" s="74"/>
      <c r="E2" s="181" t="s">
        <v>1</v>
      </c>
      <c r="F2" s="180"/>
    </row>
    <row r="3" spans="1:5" s="69" customFormat="1" ht="39.75" customHeight="1">
      <c r="A3" s="165" t="s">
        <v>2</v>
      </c>
      <c r="B3" s="166" t="s">
        <v>473</v>
      </c>
      <c r="C3" s="167" t="s">
        <v>4</v>
      </c>
      <c r="D3" s="166" t="s">
        <v>474</v>
      </c>
      <c r="E3" s="182" t="s">
        <v>475</v>
      </c>
    </row>
    <row r="4" spans="1:5" s="70" customFormat="1" ht="39.75" customHeight="1">
      <c r="A4" s="168" t="s">
        <v>7</v>
      </c>
      <c r="B4" s="169">
        <f>B5+B8</f>
        <v>224462</v>
      </c>
      <c r="C4" s="169">
        <f>C5+C8</f>
        <v>329748</v>
      </c>
      <c r="D4" s="170">
        <f aca="true" t="shared" si="0" ref="D4:D6">C4/B4*100</f>
        <v>146.90593508032538</v>
      </c>
      <c r="E4" s="62">
        <f>C4/294335*100</f>
        <v>112.0315287002905</v>
      </c>
    </row>
    <row r="5" spans="1:5" s="70" customFormat="1" ht="39.75" customHeight="1">
      <c r="A5" s="171" t="s">
        <v>476</v>
      </c>
      <c r="B5" s="169">
        <f>B6+B7</f>
        <v>2500</v>
      </c>
      <c r="C5" s="169">
        <f>C6+C7</f>
        <v>2615</v>
      </c>
      <c r="D5" s="170">
        <f t="shared" si="0"/>
        <v>104.60000000000001</v>
      </c>
      <c r="E5" s="62">
        <f>C5/66573*100</f>
        <v>3.9280188665074425</v>
      </c>
    </row>
    <row r="6" spans="1:5" s="70" customFormat="1" ht="39.75" customHeight="1">
      <c r="A6" s="172" t="s">
        <v>477</v>
      </c>
      <c r="B6" s="173">
        <v>2500</v>
      </c>
      <c r="C6" s="173">
        <v>2500</v>
      </c>
      <c r="D6" s="174">
        <f t="shared" si="0"/>
        <v>100</v>
      </c>
      <c r="E6" s="183">
        <f>C6/2523*100</f>
        <v>99.08838684106223</v>
      </c>
    </row>
    <row r="7" spans="1:5" s="70" customFormat="1" ht="39.75" customHeight="1">
      <c r="A7" s="175" t="s">
        <v>478</v>
      </c>
      <c r="B7" s="176"/>
      <c r="C7" s="176">
        <v>115</v>
      </c>
      <c r="D7" s="174"/>
      <c r="E7" s="183">
        <f>C7/64050*100</f>
        <v>0.1795472287275566</v>
      </c>
    </row>
    <row r="8" spans="1:5" s="70" customFormat="1" ht="39.75" customHeight="1">
      <c r="A8" s="171" t="s">
        <v>28</v>
      </c>
      <c r="B8" s="169">
        <f>SUM(B9:B12)</f>
        <v>221962</v>
      </c>
      <c r="C8" s="169">
        <f>SUM(C9:C12)</f>
        <v>327133</v>
      </c>
      <c r="D8" s="170">
        <f>C8/B8*100</f>
        <v>147.3824348311873</v>
      </c>
      <c r="E8" s="62">
        <f>C8/227762*100</f>
        <v>143.62931481107472</v>
      </c>
    </row>
    <row r="9" spans="1:5" s="70" customFormat="1" ht="39.75" customHeight="1">
      <c r="A9" s="175" t="s">
        <v>479</v>
      </c>
      <c r="B9" s="176">
        <v>114090</v>
      </c>
      <c r="C9" s="176">
        <f>168231</f>
        <v>168231</v>
      </c>
      <c r="D9" s="174"/>
      <c r="E9" s="183"/>
    </row>
    <row r="10" spans="1:5" s="70" customFormat="1" ht="39.75" customHeight="1">
      <c r="A10" s="175" t="s">
        <v>480</v>
      </c>
      <c r="B10" s="176">
        <v>87000</v>
      </c>
      <c r="C10" s="176">
        <v>87000</v>
      </c>
      <c r="D10" s="174"/>
      <c r="E10" s="183"/>
    </row>
    <row r="11" spans="1:5" ht="39.75" customHeight="1">
      <c r="A11" s="175" t="s">
        <v>481</v>
      </c>
      <c r="B11" s="176"/>
      <c r="C11" s="176">
        <v>51030</v>
      </c>
      <c r="D11" s="174"/>
      <c r="E11" s="183"/>
    </row>
    <row r="12" spans="1:5" s="70" customFormat="1" ht="39.75" customHeight="1">
      <c r="A12" s="177" t="s">
        <v>482</v>
      </c>
      <c r="B12" s="178">
        <v>20872</v>
      </c>
      <c r="C12" s="178">
        <v>20872</v>
      </c>
      <c r="D12" s="179"/>
      <c r="E12" s="184"/>
    </row>
  </sheetData>
  <sheetProtection/>
  <mergeCells count="1">
    <mergeCell ref="A1:E1"/>
  </mergeCells>
  <printOptions/>
  <pageMargins left="0.75" right="0.75" top="1" bottom="1" header="0.5111111111111111" footer="0.5111111111111111"/>
  <pageSetup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showZeros="0" zoomScaleSheetLayoutView="100" workbookViewId="0" topLeftCell="A1">
      <selection activeCell="E2" sqref="A1:E65536"/>
    </sheetView>
  </sheetViews>
  <sheetFormatPr defaultColWidth="9.00390625" defaultRowHeight="14.25"/>
  <cols>
    <col min="1" max="1" width="48.25390625" style="114" customWidth="1"/>
    <col min="2" max="3" width="12.75390625" style="115" customWidth="1"/>
    <col min="4" max="5" width="12.75390625" style="116" customWidth="1"/>
    <col min="6" max="16384" width="9.00390625" style="161" customWidth="1"/>
  </cols>
  <sheetData>
    <row r="1" spans="1:5" ht="45.75" customHeight="1">
      <c r="A1" s="117" t="s">
        <v>483</v>
      </c>
      <c r="B1" s="118"/>
      <c r="C1" s="118"/>
      <c r="D1" s="119"/>
      <c r="E1" s="119"/>
    </row>
    <row r="2" spans="1:5" ht="18.75" customHeight="1">
      <c r="A2" s="120"/>
      <c r="B2" s="121"/>
      <c r="C2" s="121"/>
      <c r="D2" s="122"/>
      <c r="E2" s="153" t="s">
        <v>1</v>
      </c>
    </row>
    <row r="3" spans="1:5" s="160" customFormat="1" ht="45" customHeight="1">
      <c r="A3" s="123" t="s">
        <v>2</v>
      </c>
      <c r="B3" s="124" t="s">
        <v>473</v>
      </c>
      <c r="C3" s="124" t="s">
        <v>63</v>
      </c>
      <c r="D3" s="125" t="s">
        <v>484</v>
      </c>
      <c r="E3" s="154" t="s">
        <v>475</v>
      </c>
    </row>
    <row r="4" spans="1:5" s="160" customFormat="1" ht="30" customHeight="1">
      <c r="A4" s="126" t="s">
        <v>37</v>
      </c>
      <c r="B4" s="127">
        <f>B5+B43</f>
        <v>224462</v>
      </c>
      <c r="C4" s="127">
        <f>C5+C43</f>
        <v>329748</v>
      </c>
      <c r="D4" s="128">
        <f aca="true" t="shared" si="0" ref="D4:D6">C4/B4*100</f>
        <v>146.90593508032538</v>
      </c>
      <c r="E4" s="155">
        <f>C4/294335*100</f>
        <v>112.0315287002905</v>
      </c>
    </row>
    <row r="5" spans="1:5" s="160" customFormat="1" ht="30" customHeight="1">
      <c r="A5" s="129" t="s">
        <v>64</v>
      </c>
      <c r="B5" s="130">
        <f>B6+B10+B25+B33+B38</f>
        <v>192000</v>
      </c>
      <c r="C5" s="130">
        <f>+C6+C10+C25+C33+C38</f>
        <v>303170</v>
      </c>
      <c r="D5" s="128">
        <f t="shared" si="0"/>
        <v>157.90104166666669</v>
      </c>
      <c r="E5" s="155">
        <f>C5/268934*100</f>
        <v>112.73026095621974</v>
      </c>
    </row>
    <row r="6" spans="1:5" s="160" customFormat="1" ht="30" customHeight="1">
      <c r="A6" s="131" t="s">
        <v>485</v>
      </c>
      <c r="B6" s="132">
        <f>B7</f>
        <v>184</v>
      </c>
      <c r="C6" s="132">
        <v>114</v>
      </c>
      <c r="D6" s="133">
        <f t="shared" si="0"/>
        <v>61.95652173913043</v>
      </c>
      <c r="E6" s="156">
        <f>C6/178*100</f>
        <v>64.04494382022472</v>
      </c>
    </row>
    <row r="7" spans="1:5" s="160" customFormat="1" ht="30" customHeight="1">
      <c r="A7" s="134" t="s">
        <v>486</v>
      </c>
      <c r="B7" s="132">
        <f>B8+B9</f>
        <v>184</v>
      </c>
      <c r="C7" s="132">
        <v>114</v>
      </c>
      <c r="D7" s="133"/>
      <c r="E7" s="156"/>
    </row>
    <row r="8" spans="1:5" s="160" customFormat="1" ht="30" customHeight="1">
      <c r="A8" s="134" t="s">
        <v>487</v>
      </c>
      <c r="B8" s="132">
        <v>114</v>
      </c>
      <c r="C8" s="135">
        <v>114</v>
      </c>
      <c r="D8" s="136"/>
      <c r="E8" s="156"/>
    </row>
    <row r="9" spans="1:5" s="160" customFormat="1" ht="30" customHeight="1">
      <c r="A9" s="134" t="s">
        <v>488</v>
      </c>
      <c r="B9" s="132">
        <v>70</v>
      </c>
      <c r="C9" s="135"/>
      <c r="D9" s="136"/>
      <c r="E9" s="156"/>
    </row>
    <row r="10" spans="1:5" s="160" customFormat="1" ht="30" customHeight="1">
      <c r="A10" s="134" t="s">
        <v>489</v>
      </c>
      <c r="B10" s="132">
        <f>B11+B19+B21+B23</f>
        <v>165302</v>
      </c>
      <c r="C10" s="132">
        <v>278370</v>
      </c>
      <c r="D10" s="133">
        <f>C10/B10*100</f>
        <v>168.4008662932088</v>
      </c>
      <c r="E10" s="156">
        <f>C10/147086*100</f>
        <v>189.2566253756306</v>
      </c>
    </row>
    <row r="11" spans="1:5" s="160" customFormat="1" ht="30" customHeight="1">
      <c r="A11" s="134" t="s">
        <v>490</v>
      </c>
      <c r="B11" s="132">
        <f>SUM(B13:B18)</f>
        <v>108802</v>
      </c>
      <c r="C11" s="132">
        <v>221194</v>
      </c>
      <c r="D11" s="133"/>
      <c r="E11" s="156"/>
    </row>
    <row r="12" spans="1:5" s="160" customFormat="1" ht="30" customHeight="1">
      <c r="A12" s="134" t="s">
        <v>491</v>
      </c>
      <c r="B12" s="132"/>
      <c r="C12" s="132">
        <v>85077</v>
      </c>
      <c r="D12" s="133"/>
      <c r="E12" s="156"/>
    </row>
    <row r="13" spans="1:5" s="160" customFormat="1" ht="30" customHeight="1">
      <c r="A13" s="134" t="s">
        <v>492</v>
      </c>
      <c r="B13" s="132">
        <v>15062</v>
      </c>
      <c r="C13" s="135">
        <v>18046</v>
      </c>
      <c r="D13" s="136"/>
      <c r="E13" s="156"/>
    </row>
    <row r="14" spans="1:5" s="160" customFormat="1" ht="30" customHeight="1">
      <c r="A14" s="134" t="s">
        <v>493</v>
      </c>
      <c r="B14" s="132"/>
      <c r="C14" s="135">
        <v>2701</v>
      </c>
      <c r="D14" s="136"/>
      <c r="E14" s="156"/>
    </row>
    <row r="15" spans="1:5" s="160" customFormat="1" ht="30" customHeight="1">
      <c r="A15" s="134" t="s">
        <v>494</v>
      </c>
      <c r="B15" s="132">
        <v>5000</v>
      </c>
      <c r="C15" s="135">
        <v>15351</v>
      </c>
      <c r="D15" s="136"/>
      <c r="E15" s="156"/>
    </row>
    <row r="16" spans="1:5" s="160" customFormat="1" ht="30" customHeight="1">
      <c r="A16" s="134" t="s">
        <v>495</v>
      </c>
      <c r="B16" s="132">
        <v>30000</v>
      </c>
      <c r="C16" s="135">
        <v>48279</v>
      </c>
      <c r="D16" s="136"/>
      <c r="E16" s="156"/>
    </row>
    <row r="17" spans="1:5" s="160" customFormat="1" ht="27.75" customHeight="1">
      <c r="A17" s="134" t="s">
        <v>496</v>
      </c>
      <c r="B17" s="132">
        <v>50000</v>
      </c>
      <c r="C17" s="135">
        <v>50000</v>
      </c>
      <c r="D17" s="136"/>
      <c r="E17" s="156"/>
    </row>
    <row r="18" spans="1:5" s="160" customFormat="1" ht="27.75" customHeight="1">
      <c r="A18" s="134" t="s">
        <v>497</v>
      </c>
      <c r="B18" s="132">
        <v>8740</v>
      </c>
      <c r="C18" s="135">
        <v>1740</v>
      </c>
      <c r="D18" s="136"/>
      <c r="E18" s="156"/>
    </row>
    <row r="19" spans="1:5" s="160" customFormat="1" ht="27.75" customHeight="1">
      <c r="A19" s="131" t="s">
        <v>498</v>
      </c>
      <c r="B19" s="132">
        <f aca="true" t="shared" si="1" ref="B19:B23">B20</f>
        <v>0</v>
      </c>
      <c r="C19" s="132">
        <v>1028</v>
      </c>
      <c r="D19" s="133"/>
      <c r="E19" s="156"/>
    </row>
    <row r="20" spans="1:5" s="160" customFormat="1" ht="27.75" customHeight="1">
      <c r="A20" s="131" t="s">
        <v>491</v>
      </c>
      <c r="B20" s="132"/>
      <c r="C20" s="135">
        <v>1028</v>
      </c>
      <c r="D20" s="136"/>
      <c r="E20" s="156"/>
    </row>
    <row r="21" spans="1:5" s="160" customFormat="1" ht="27.75" customHeight="1">
      <c r="A21" s="131" t="s">
        <v>499</v>
      </c>
      <c r="B21" s="132">
        <f t="shared" si="1"/>
        <v>2500</v>
      </c>
      <c r="C21" s="132">
        <v>2148</v>
      </c>
      <c r="D21" s="133"/>
      <c r="E21" s="156"/>
    </row>
    <row r="22" spans="1:5" s="160" customFormat="1" ht="27.75" customHeight="1">
      <c r="A22" s="131" t="s">
        <v>500</v>
      </c>
      <c r="B22" s="132">
        <v>2500</v>
      </c>
      <c r="C22" s="135">
        <v>2148</v>
      </c>
      <c r="D22" s="136"/>
      <c r="E22" s="156"/>
    </row>
    <row r="23" spans="1:5" s="160" customFormat="1" ht="27.75" customHeight="1">
      <c r="A23" s="131" t="s">
        <v>501</v>
      </c>
      <c r="B23" s="132">
        <f t="shared" si="1"/>
        <v>54000</v>
      </c>
      <c r="C23" s="132">
        <v>54000</v>
      </c>
      <c r="D23" s="133"/>
      <c r="E23" s="156"/>
    </row>
    <row r="24" spans="1:5" s="160" customFormat="1" ht="27.75" customHeight="1">
      <c r="A24" s="131" t="s">
        <v>502</v>
      </c>
      <c r="B24" s="132">
        <v>54000</v>
      </c>
      <c r="C24" s="135">
        <v>54000</v>
      </c>
      <c r="D24" s="136"/>
      <c r="E24" s="156"/>
    </row>
    <row r="25" spans="1:5" s="160" customFormat="1" ht="27.75" customHeight="1">
      <c r="A25" s="137" t="s">
        <v>503</v>
      </c>
      <c r="B25" s="132">
        <f>B26+B28</f>
        <v>13838</v>
      </c>
      <c r="C25" s="132">
        <v>13816</v>
      </c>
      <c r="D25" s="133">
        <f>C25/B25*100</f>
        <v>99.84101748807632</v>
      </c>
      <c r="E25" s="156">
        <f>C25/96151*100</f>
        <v>14.369065324333599</v>
      </c>
    </row>
    <row r="26" spans="1:5" s="160" customFormat="1" ht="27.75" customHeight="1">
      <c r="A26" s="138" t="s">
        <v>504</v>
      </c>
      <c r="B26" s="132">
        <f>+B27</f>
        <v>13000</v>
      </c>
      <c r="C26" s="132">
        <v>13000</v>
      </c>
      <c r="D26" s="133"/>
      <c r="E26" s="156"/>
    </row>
    <row r="27" spans="1:5" s="160" customFormat="1" ht="27.75" customHeight="1">
      <c r="A27" s="138" t="s">
        <v>505</v>
      </c>
      <c r="B27" s="132">
        <v>13000</v>
      </c>
      <c r="C27" s="135">
        <v>13000</v>
      </c>
      <c r="D27" s="136"/>
      <c r="E27" s="156"/>
    </row>
    <row r="28" spans="1:5" s="160" customFormat="1" ht="27.75" customHeight="1">
      <c r="A28" s="139" t="s">
        <v>506</v>
      </c>
      <c r="B28" s="132">
        <f>SUM(B29:B32)</f>
        <v>838</v>
      </c>
      <c r="C28" s="132">
        <v>816</v>
      </c>
      <c r="D28" s="133"/>
      <c r="E28" s="156"/>
    </row>
    <row r="29" spans="1:5" s="160" customFormat="1" ht="27.75" customHeight="1">
      <c r="A29" s="139" t="s">
        <v>507</v>
      </c>
      <c r="B29" s="132">
        <v>200</v>
      </c>
      <c r="C29" s="135">
        <v>384</v>
      </c>
      <c r="D29" s="136"/>
      <c r="E29" s="156"/>
    </row>
    <row r="30" spans="1:5" s="160" customFormat="1" ht="27.75" customHeight="1">
      <c r="A30" s="139" t="s">
        <v>508</v>
      </c>
      <c r="B30" s="132">
        <v>638</v>
      </c>
      <c r="C30" s="135">
        <v>358</v>
      </c>
      <c r="D30" s="136"/>
      <c r="E30" s="156"/>
    </row>
    <row r="31" spans="1:5" s="160" customFormat="1" ht="27.75" customHeight="1">
      <c r="A31" s="139" t="s">
        <v>509</v>
      </c>
      <c r="B31" s="132"/>
      <c r="C31" s="135">
        <v>70</v>
      </c>
      <c r="D31" s="136"/>
      <c r="E31" s="156"/>
    </row>
    <row r="32" spans="1:5" s="160" customFormat="1" ht="27.75" customHeight="1">
      <c r="A32" s="139" t="s">
        <v>510</v>
      </c>
      <c r="B32" s="132"/>
      <c r="C32" s="135">
        <v>4</v>
      </c>
      <c r="D32" s="136"/>
      <c r="E32" s="156"/>
    </row>
    <row r="33" spans="1:5" s="160" customFormat="1" ht="27.75" customHeight="1">
      <c r="A33" s="137" t="s">
        <v>511</v>
      </c>
      <c r="B33" s="132">
        <f>B34</f>
        <v>12676</v>
      </c>
      <c r="C33" s="132">
        <v>10695</v>
      </c>
      <c r="D33" s="133">
        <f>C33/B33*100</f>
        <v>84.37204165351847</v>
      </c>
      <c r="E33" s="156">
        <f>C33/8350*100</f>
        <v>128.08383233532933</v>
      </c>
    </row>
    <row r="34" spans="1:5" s="160" customFormat="1" ht="27.75" customHeight="1">
      <c r="A34" s="137" t="s">
        <v>512</v>
      </c>
      <c r="B34" s="132">
        <f>B35+B36</f>
        <v>12676</v>
      </c>
      <c r="C34" s="132">
        <v>10695</v>
      </c>
      <c r="D34" s="133"/>
      <c r="E34" s="156"/>
    </row>
    <row r="35" spans="1:5" s="160" customFormat="1" ht="27.75" customHeight="1">
      <c r="A35" s="139" t="s">
        <v>513</v>
      </c>
      <c r="B35" s="132">
        <v>10665</v>
      </c>
      <c r="C35" s="135">
        <v>5727</v>
      </c>
      <c r="D35" s="133"/>
      <c r="E35" s="156"/>
    </row>
    <row r="36" spans="1:5" s="160" customFormat="1" ht="27.75" customHeight="1">
      <c r="A36" s="139" t="s">
        <v>514</v>
      </c>
      <c r="B36" s="132">
        <v>2011</v>
      </c>
      <c r="C36" s="135">
        <v>3951</v>
      </c>
      <c r="D36" s="133"/>
      <c r="E36" s="156"/>
    </row>
    <row r="37" spans="1:5" s="160" customFormat="1" ht="27.75" customHeight="1">
      <c r="A37" s="138" t="s">
        <v>515</v>
      </c>
      <c r="B37" s="132"/>
      <c r="C37" s="135">
        <v>1017</v>
      </c>
      <c r="D37" s="133"/>
      <c r="E37" s="156"/>
    </row>
    <row r="38" spans="1:5" s="160" customFormat="1" ht="27.75" customHeight="1">
      <c r="A38" s="137" t="s">
        <v>516</v>
      </c>
      <c r="B38" s="140">
        <f>B39</f>
        <v>0</v>
      </c>
      <c r="C38" s="140">
        <v>175</v>
      </c>
      <c r="D38" s="133"/>
      <c r="E38" s="156">
        <f>C38/113*100</f>
        <v>154.86725663716814</v>
      </c>
    </row>
    <row r="39" spans="1:5" s="160" customFormat="1" ht="27.75" customHeight="1">
      <c r="A39" s="137" t="s">
        <v>517</v>
      </c>
      <c r="B39" s="140"/>
      <c r="C39" s="140">
        <v>175</v>
      </c>
      <c r="D39" s="141"/>
      <c r="E39" s="156"/>
    </row>
    <row r="40" spans="1:5" s="160" customFormat="1" ht="27.75" customHeight="1">
      <c r="A40" s="137" t="s">
        <v>518</v>
      </c>
      <c r="B40" s="132"/>
      <c r="C40" s="132">
        <v>18</v>
      </c>
      <c r="D40" s="133"/>
      <c r="E40" s="156"/>
    </row>
    <row r="41" spans="1:5" s="160" customFormat="1" ht="27.75" customHeight="1">
      <c r="A41" s="137" t="s">
        <v>519</v>
      </c>
      <c r="B41" s="132"/>
      <c r="C41" s="132">
        <v>147</v>
      </c>
      <c r="D41" s="133"/>
      <c r="E41" s="156"/>
    </row>
    <row r="42" spans="1:5" s="160" customFormat="1" ht="27.75" customHeight="1">
      <c r="A42" s="142" t="s">
        <v>520</v>
      </c>
      <c r="B42" s="132"/>
      <c r="C42" s="132">
        <v>10</v>
      </c>
      <c r="D42" s="133"/>
      <c r="E42" s="156"/>
    </row>
    <row r="43" spans="1:5" ht="30.75" customHeight="1">
      <c r="A43" s="143" t="s">
        <v>55</v>
      </c>
      <c r="B43" s="130">
        <f>B46+B45+B44+B47</f>
        <v>32462</v>
      </c>
      <c r="C43" s="130">
        <f>C46+C45+C44+C47</f>
        <v>26578</v>
      </c>
      <c r="D43" s="144">
        <f>C43/B43*100</f>
        <v>81.87419136220811</v>
      </c>
      <c r="E43" s="157">
        <f>C43/25401*100</f>
        <v>104.63367583953386</v>
      </c>
    </row>
    <row r="44" spans="1:5" ht="30.75" customHeight="1">
      <c r="A44" s="137" t="s">
        <v>521</v>
      </c>
      <c r="B44" s="130"/>
      <c r="C44" s="145">
        <v>457</v>
      </c>
      <c r="D44" s="141"/>
      <c r="E44" s="158"/>
    </row>
    <row r="45" spans="1:5" ht="30.75" customHeight="1">
      <c r="A45" s="137" t="s">
        <v>522</v>
      </c>
      <c r="B45" s="146">
        <v>20000</v>
      </c>
      <c r="C45" s="145">
        <v>20000</v>
      </c>
      <c r="D45" s="141"/>
      <c r="E45" s="158"/>
    </row>
    <row r="46" spans="1:5" ht="30.75" customHeight="1">
      <c r="A46" s="137" t="s">
        <v>523</v>
      </c>
      <c r="B46" s="140"/>
      <c r="C46" s="147">
        <v>2</v>
      </c>
      <c r="D46" s="141"/>
      <c r="E46" s="158"/>
    </row>
    <row r="47" spans="1:5" ht="30.75" customHeight="1">
      <c r="A47" s="148" t="s">
        <v>524</v>
      </c>
      <c r="B47" s="149">
        <v>12462</v>
      </c>
      <c r="C47" s="150">
        <v>6119</v>
      </c>
      <c r="D47" s="151"/>
      <c r="E47" s="159"/>
    </row>
    <row r="49" spans="4:5" ht="15.75">
      <c r="D49" s="152"/>
      <c r="E49" s="152"/>
    </row>
  </sheetData>
  <sheetProtection/>
  <mergeCells count="1">
    <mergeCell ref="A1:E1"/>
  </mergeCells>
  <printOptions/>
  <pageMargins left="0.7513888888888889" right="0.7513888888888889" top="1" bottom="1" header="0.5111111111111111" footer="0.511111111111111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48.25390625" style="114" customWidth="1"/>
    <col min="2" max="3" width="12.75390625" style="115" customWidth="1"/>
    <col min="4" max="5" width="12.75390625" style="116" customWidth="1"/>
  </cols>
  <sheetData>
    <row r="1" spans="1:5" ht="24">
      <c r="A1" s="117" t="s">
        <v>525</v>
      </c>
      <c r="B1" s="118"/>
      <c r="C1" s="118"/>
      <c r="D1" s="119"/>
      <c r="E1" s="119"/>
    </row>
    <row r="2" spans="1:5" ht="18.75">
      <c r="A2" s="120"/>
      <c r="B2" s="121"/>
      <c r="C2" s="121"/>
      <c r="D2" s="122"/>
      <c r="E2" s="153" t="s">
        <v>1</v>
      </c>
    </row>
    <row r="3" spans="1:5" ht="25.5">
      <c r="A3" s="123" t="s">
        <v>2</v>
      </c>
      <c r="B3" s="124" t="s">
        <v>473</v>
      </c>
      <c r="C3" s="124" t="s">
        <v>63</v>
      </c>
      <c r="D3" s="125" t="s">
        <v>484</v>
      </c>
      <c r="E3" s="154" t="s">
        <v>475</v>
      </c>
    </row>
    <row r="4" spans="1:5" ht="15.75">
      <c r="A4" s="126" t="s">
        <v>37</v>
      </c>
      <c r="B4" s="127">
        <f>B5+B43</f>
        <v>224462</v>
      </c>
      <c r="C4" s="127">
        <f>C5+C43</f>
        <v>329748</v>
      </c>
      <c r="D4" s="128">
        <f aca="true" t="shared" si="0" ref="D4:D6">C4/B4*100</f>
        <v>146.90593508032538</v>
      </c>
      <c r="E4" s="155">
        <f>C4/294335*100</f>
        <v>112.0315287002905</v>
      </c>
    </row>
    <row r="5" spans="1:5" ht="15.75">
      <c r="A5" s="129" t="s">
        <v>64</v>
      </c>
      <c r="B5" s="130">
        <f>B6+B10+B25+B33+B38</f>
        <v>192000</v>
      </c>
      <c r="C5" s="130">
        <f>+C6+C10+C25+C33+C38</f>
        <v>303170</v>
      </c>
      <c r="D5" s="128">
        <f t="shared" si="0"/>
        <v>157.90104166666669</v>
      </c>
      <c r="E5" s="155">
        <f>C5/268934*100</f>
        <v>112.73026095621974</v>
      </c>
    </row>
    <row r="6" spans="1:5" ht="15.75">
      <c r="A6" s="131" t="s">
        <v>485</v>
      </c>
      <c r="B6" s="132">
        <f>B7</f>
        <v>184</v>
      </c>
      <c r="C6" s="132">
        <v>114</v>
      </c>
      <c r="D6" s="133">
        <f t="shared" si="0"/>
        <v>61.95652173913043</v>
      </c>
      <c r="E6" s="156">
        <f>C6/178*100</f>
        <v>64.04494382022472</v>
      </c>
    </row>
    <row r="7" spans="1:5" ht="15.75">
      <c r="A7" s="134" t="s">
        <v>486</v>
      </c>
      <c r="B7" s="132">
        <f>B8+B9</f>
        <v>184</v>
      </c>
      <c r="C7" s="132">
        <v>114</v>
      </c>
      <c r="D7" s="133"/>
      <c r="E7" s="156"/>
    </row>
    <row r="8" spans="1:5" ht="15.75">
      <c r="A8" s="134" t="s">
        <v>487</v>
      </c>
      <c r="B8" s="132">
        <v>114</v>
      </c>
      <c r="C8" s="135">
        <v>114</v>
      </c>
      <c r="D8" s="136"/>
      <c r="E8" s="156"/>
    </row>
    <row r="9" spans="1:5" ht="15.75">
      <c r="A9" s="134" t="s">
        <v>488</v>
      </c>
      <c r="B9" s="132">
        <v>70</v>
      </c>
      <c r="C9" s="135"/>
      <c r="D9" s="136"/>
      <c r="E9" s="156"/>
    </row>
    <row r="10" spans="1:5" ht="15.75">
      <c r="A10" s="134" t="s">
        <v>489</v>
      </c>
      <c r="B10" s="132">
        <f>B11+B19+B21+B23</f>
        <v>165302</v>
      </c>
      <c r="C10" s="132">
        <v>278370</v>
      </c>
      <c r="D10" s="133">
        <f>C10/B10*100</f>
        <v>168.4008662932088</v>
      </c>
      <c r="E10" s="156">
        <f>C10/147086*100</f>
        <v>189.2566253756306</v>
      </c>
    </row>
    <row r="11" spans="1:5" ht="15.75">
      <c r="A11" s="134" t="s">
        <v>490</v>
      </c>
      <c r="B11" s="132">
        <f>SUM(B13:B18)</f>
        <v>108802</v>
      </c>
      <c r="C11" s="132">
        <v>221194</v>
      </c>
      <c r="D11" s="133"/>
      <c r="E11" s="156"/>
    </row>
    <row r="12" spans="1:5" ht="15.75">
      <c r="A12" s="134" t="s">
        <v>491</v>
      </c>
      <c r="B12" s="132"/>
      <c r="C12" s="132">
        <v>85077</v>
      </c>
      <c r="D12" s="133"/>
      <c r="E12" s="156"/>
    </row>
    <row r="13" spans="1:5" ht="15.75">
      <c r="A13" s="134" t="s">
        <v>492</v>
      </c>
      <c r="B13" s="132">
        <v>15062</v>
      </c>
      <c r="C13" s="135">
        <v>18046</v>
      </c>
      <c r="D13" s="136"/>
      <c r="E13" s="156"/>
    </row>
    <row r="14" spans="1:5" ht="15.75">
      <c r="A14" s="134" t="s">
        <v>493</v>
      </c>
      <c r="B14" s="132"/>
      <c r="C14" s="135">
        <v>2701</v>
      </c>
      <c r="D14" s="136"/>
      <c r="E14" s="156"/>
    </row>
    <row r="15" spans="1:5" ht="15.75">
      <c r="A15" s="134" t="s">
        <v>494</v>
      </c>
      <c r="B15" s="132">
        <v>5000</v>
      </c>
      <c r="C15" s="135">
        <v>15351</v>
      </c>
      <c r="D15" s="136"/>
      <c r="E15" s="156"/>
    </row>
    <row r="16" spans="1:5" ht="15.75">
      <c r="A16" s="134" t="s">
        <v>495</v>
      </c>
      <c r="B16" s="132">
        <v>30000</v>
      </c>
      <c r="C16" s="135">
        <v>48279</v>
      </c>
      <c r="D16" s="136"/>
      <c r="E16" s="156"/>
    </row>
    <row r="17" spans="1:5" ht="15.75">
      <c r="A17" s="134" t="s">
        <v>496</v>
      </c>
      <c r="B17" s="132">
        <v>50000</v>
      </c>
      <c r="C17" s="135">
        <v>50000</v>
      </c>
      <c r="D17" s="136"/>
      <c r="E17" s="156"/>
    </row>
    <row r="18" spans="1:5" ht="15.75">
      <c r="A18" s="134" t="s">
        <v>497</v>
      </c>
      <c r="B18" s="132">
        <v>8740</v>
      </c>
      <c r="C18" s="135">
        <v>1740</v>
      </c>
      <c r="D18" s="136"/>
      <c r="E18" s="156"/>
    </row>
    <row r="19" spans="1:5" ht="15.75">
      <c r="A19" s="131" t="s">
        <v>498</v>
      </c>
      <c r="B19" s="132">
        <f aca="true" t="shared" si="1" ref="B19:B23">B20</f>
        <v>0</v>
      </c>
      <c r="C19" s="132">
        <v>1028</v>
      </c>
      <c r="D19" s="133"/>
      <c r="E19" s="156"/>
    </row>
    <row r="20" spans="1:5" ht="15.75">
      <c r="A20" s="131" t="s">
        <v>491</v>
      </c>
      <c r="B20" s="132"/>
      <c r="C20" s="135">
        <v>1028</v>
      </c>
      <c r="D20" s="136"/>
      <c r="E20" s="156"/>
    </row>
    <row r="21" spans="1:5" ht="15.75">
      <c r="A21" s="131" t="s">
        <v>499</v>
      </c>
      <c r="B21" s="132">
        <f t="shared" si="1"/>
        <v>2500</v>
      </c>
      <c r="C21" s="132">
        <v>2148</v>
      </c>
      <c r="D21" s="133"/>
      <c r="E21" s="156"/>
    </row>
    <row r="22" spans="1:5" ht="15.75">
      <c r="A22" s="131" t="s">
        <v>500</v>
      </c>
      <c r="B22" s="132">
        <v>2500</v>
      </c>
      <c r="C22" s="135">
        <v>2148</v>
      </c>
      <c r="D22" s="136"/>
      <c r="E22" s="156"/>
    </row>
    <row r="23" spans="1:5" ht="15.75">
      <c r="A23" s="131" t="s">
        <v>501</v>
      </c>
      <c r="B23" s="132">
        <f t="shared" si="1"/>
        <v>54000</v>
      </c>
      <c r="C23" s="132">
        <v>54000</v>
      </c>
      <c r="D23" s="133"/>
      <c r="E23" s="156"/>
    </row>
    <row r="24" spans="1:5" ht="15.75">
      <c r="A24" s="131" t="s">
        <v>502</v>
      </c>
      <c r="B24" s="132">
        <v>54000</v>
      </c>
      <c r="C24" s="135">
        <v>54000</v>
      </c>
      <c r="D24" s="136"/>
      <c r="E24" s="156"/>
    </row>
    <row r="25" spans="1:5" ht="15.75">
      <c r="A25" s="137" t="s">
        <v>503</v>
      </c>
      <c r="B25" s="132">
        <f>B26+B28</f>
        <v>13838</v>
      </c>
      <c r="C25" s="132">
        <v>13816</v>
      </c>
      <c r="D25" s="133">
        <f>C25/B25*100</f>
        <v>99.84101748807632</v>
      </c>
      <c r="E25" s="156">
        <f>C25/96151*100</f>
        <v>14.369065324333599</v>
      </c>
    </row>
    <row r="26" spans="1:5" ht="15.75">
      <c r="A26" s="138" t="s">
        <v>504</v>
      </c>
      <c r="B26" s="132">
        <f>+B27</f>
        <v>13000</v>
      </c>
      <c r="C26" s="132">
        <v>13000</v>
      </c>
      <c r="D26" s="133"/>
      <c r="E26" s="156"/>
    </row>
    <row r="27" spans="1:5" ht="15.75">
      <c r="A27" s="138" t="s">
        <v>505</v>
      </c>
      <c r="B27" s="132">
        <v>13000</v>
      </c>
      <c r="C27" s="135">
        <v>13000</v>
      </c>
      <c r="D27" s="136"/>
      <c r="E27" s="156"/>
    </row>
    <row r="28" spans="1:5" ht="15.75">
      <c r="A28" s="139" t="s">
        <v>506</v>
      </c>
      <c r="B28" s="132">
        <f>SUM(B29:B32)</f>
        <v>838</v>
      </c>
      <c r="C28" s="132">
        <v>816</v>
      </c>
      <c r="D28" s="133"/>
      <c r="E28" s="156"/>
    </row>
    <row r="29" spans="1:5" ht="15.75">
      <c r="A29" s="139" t="s">
        <v>507</v>
      </c>
      <c r="B29" s="132">
        <v>200</v>
      </c>
      <c r="C29" s="135">
        <v>384</v>
      </c>
      <c r="D29" s="136"/>
      <c r="E29" s="156"/>
    </row>
    <row r="30" spans="1:5" ht="15.75">
      <c r="A30" s="139" t="s">
        <v>508</v>
      </c>
      <c r="B30" s="132">
        <v>638</v>
      </c>
      <c r="C30" s="135">
        <v>358</v>
      </c>
      <c r="D30" s="136"/>
      <c r="E30" s="156"/>
    </row>
    <row r="31" spans="1:5" ht="15.75">
      <c r="A31" s="139" t="s">
        <v>509</v>
      </c>
      <c r="B31" s="132"/>
      <c r="C31" s="135">
        <v>70</v>
      </c>
      <c r="D31" s="136"/>
      <c r="E31" s="156"/>
    </row>
    <row r="32" spans="1:5" ht="15.75">
      <c r="A32" s="139" t="s">
        <v>510</v>
      </c>
      <c r="B32" s="132"/>
      <c r="C32" s="135">
        <v>4</v>
      </c>
      <c r="D32" s="136"/>
      <c r="E32" s="156"/>
    </row>
    <row r="33" spans="1:5" ht="15.75">
      <c r="A33" s="137" t="s">
        <v>511</v>
      </c>
      <c r="B33" s="132">
        <f>B34</f>
        <v>12676</v>
      </c>
      <c r="C33" s="132">
        <v>10695</v>
      </c>
      <c r="D33" s="133">
        <f>C33/B33*100</f>
        <v>84.37204165351847</v>
      </c>
      <c r="E33" s="156">
        <f>C33/8350*100</f>
        <v>128.08383233532933</v>
      </c>
    </row>
    <row r="34" spans="1:5" ht="15.75">
      <c r="A34" s="137" t="s">
        <v>512</v>
      </c>
      <c r="B34" s="132">
        <f>B35+B36</f>
        <v>12676</v>
      </c>
      <c r="C34" s="132">
        <v>10695</v>
      </c>
      <c r="D34" s="133"/>
      <c r="E34" s="156"/>
    </row>
    <row r="35" spans="1:5" ht="15.75">
      <c r="A35" s="139" t="s">
        <v>513</v>
      </c>
      <c r="B35" s="132">
        <v>10665</v>
      </c>
      <c r="C35" s="135">
        <v>5727</v>
      </c>
      <c r="D35" s="133"/>
      <c r="E35" s="156"/>
    </row>
    <row r="36" spans="1:5" ht="15.75">
      <c r="A36" s="139" t="s">
        <v>514</v>
      </c>
      <c r="B36" s="132">
        <v>2011</v>
      </c>
      <c r="C36" s="135">
        <v>3951</v>
      </c>
      <c r="D36" s="133"/>
      <c r="E36" s="156"/>
    </row>
    <row r="37" spans="1:5" ht="15.75">
      <c r="A37" s="138" t="s">
        <v>515</v>
      </c>
      <c r="B37" s="132"/>
      <c r="C37" s="135">
        <v>1017</v>
      </c>
      <c r="D37" s="133"/>
      <c r="E37" s="156"/>
    </row>
    <row r="38" spans="1:5" ht="15.75">
      <c r="A38" s="137" t="s">
        <v>516</v>
      </c>
      <c r="B38" s="140">
        <f>B39</f>
        <v>0</v>
      </c>
      <c r="C38" s="140">
        <v>175</v>
      </c>
      <c r="D38" s="133"/>
      <c r="E38" s="156">
        <f>C38/113*100</f>
        <v>154.86725663716814</v>
      </c>
    </row>
    <row r="39" spans="1:5" ht="15.75">
      <c r="A39" s="137" t="s">
        <v>517</v>
      </c>
      <c r="B39" s="140"/>
      <c r="C39" s="140">
        <v>175</v>
      </c>
      <c r="D39" s="141"/>
      <c r="E39" s="156"/>
    </row>
    <row r="40" spans="1:5" ht="15.75">
      <c r="A40" s="137" t="s">
        <v>518</v>
      </c>
      <c r="B40" s="132"/>
      <c r="C40" s="132">
        <v>18</v>
      </c>
      <c r="D40" s="133"/>
      <c r="E40" s="156"/>
    </row>
    <row r="41" spans="1:5" ht="15.75">
      <c r="A41" s="137" t="s">
        <v>519</v>
      </c>
      <c r="B41" s="132"/>
      <c r="C41" s="132">
        <v>147</v>
      </c>
      <c r="D41" s="133"/>
      <c r="E41" s="156"/>
    </row>
    <row r="42" spans="1:5" ht="15.75">
      <c r="A42" s="142" t="s">
        <v>520</v>
      </c>
      <c r="B42" s="132"/>
      <c r="C42" s="132">
        <v>10</v>
      </c>
      <c r="D42" s="133"/>
      <c r="E42" s="156"/>
    </row>
    <row r="43" spans="1:5" ht="15.75">
      <c r="A43" s="143" t="s">
        <v>55</v>
      </c>
      <c r="B43" s="130">
        <f>B46+B45+B44+B47</f>
        <v>32462</v>
      </c>
      <c r="C43" s="130">
        <f>C46+C45+C44+C47</f>
        <v>26578</v>
      </c>
      <c r="D43" s="144">
        <f>C43/B43*100</f>
        <v>81.87419136220811</v>
      </c>
      <c r="E43" s="157">
        <f>C43/25401*100</f>
        <v>104.63367583953386</v>
      </c>
    </row>
    <row r="44" spans="1:5" ht="15.75">
      <c r="A44" s="137" t="s">
        <v>521</v>
      </c>
      <c r="B44" s="130"/>
      <c r="C44" s="145">
        <v>457</v>
      </c>
      <c r="D44" s="141"/>
      <c r="E44" s="158"/>
    </row>
    <row r="45" spans="1:5" ht="15.75">
      <c r="A45" s="137" t="s">
        <v>522</v>
      </c>
      <c r="B45" s="146">
        <v>20000</v>
      </c>
      <c r="C45" s="145">
        <v>20000</v>
      </c>
      <c r="D45" s="141"/>
      <c r="E45" s="158"/>
    </row>
    <row r="46" spans="1:5" ht="15.75">
      <c r="A46" s="137" t="s">
        <v>523</v>
      </c>
      <c r="B46" s="140"/>
      <c r="C46" s="147">
        <v>2</v>
      </c>
      <c r="D46" s="141"/>
      <c r="E46" s="158"/>
    </row>
    <row r="47" spans="1:5" ht="16.5">
      <c r="A47" s="148" t="s">
        <v>524</v>
      </c>
      <c r="B47" s="149">
        <v>12462</v>
      </c>
      <c r="C47" s="150">
        <v>6119</v>
      </c>
      <c r="D47" s="151"/>
      <c r="E47" s="159"/>
    </row>
    <row r="49" spans="4:5" ht="15.75">
      <c r="D49" s="152"/>
      <c r="E49" s="152"/>
    </row>
  </sheetData>
  <sheetProtection/>
  <mergeCells count="1">
    <mergeCell ref="A1:E1"/>
  </mergeCells>
  <printOptions/>
  <pageMargins left="0.75" right="0.75" top="1" bottom="1" header="0.5" footer="0.5"/>
  <pageSetup fitToHeight="0" fitToWidth="1" orientation="portrait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"/>
  <sheetViews>
    <sheetView zoomScale="80" zoomScaleNormal="80" zoomScaleSheetLayoutView="100" workbookViewId="0" topLeftCell="A3">
      <selection activeCell="I13" sqref="I13"/>
    </sheetView>
  </sheetViews>
  <sheetFormatPr defaultColWidth="9.00390625" defaultRowHeight="14.25"/>
  <cols>
    <col min="1" max="1" width="44.75390625" style="71" customWidth="1"/>
    <col min="2" max="5" width="10.625" style="71" customWidth="1"/>
    <col min="6" max="6" width="45.875" style="71" customWidth="1"/>
    <col min="7" max="10" width="10.625" style="71" customWidth="1"/>
    <col min="11" max="11" width="9.00390625" style="71" customWidth="1"/>
    <col min="12" max="12" width="19.00390625" style="71" bestFit="1" customWidth="1"/>
    <col min="13" max="16384" width="9.00390625" style="71" customWidth="1"/>
  </cols>
  <sheetData>
    <row r="1" spans="1:252" s="69" customFormat="1" ht="43.5" customHeight="1">
      <c r="A1" s="72" t="s">
        <v>526</v>
      </c>
      <c r="B1" s="72"/>
      <c r="C1" s="72"/>
      <c r="D1" s="72"/>
      <c r="E1" s="72"/>
      <c r="F1" s="72"/>
      <c r="G1" s="72"/>
      <c r="H1" s="72"/>
      <c r="I1" s="72"/>
      <c r="J1" s="72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</row>
    <row r="2" spans="1:256" ht="25.5" customHeight="1">
      <c r="A2" s="73"/>
      <c r="B2" s="74"/>
      <c r="C2" s="74"/>
      <c r="D2" s="75"/>
      <c r="E2" s="75"/>
      <c r="F2" s="93"/>
      <c r="G2" s="93"/>
      <c r="H2" s="93"/>
      <c r="I2" s="103" t="s">
        <v>1</v>
      </c>
      <c r="J2" s="103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2" s="70" customFormat="1" ht="51.75" customHeight="1">
      <c r="A3" s="76" t="s">
        <v>2</v>
      </c>
      <c r="B3" s="77" t="s">
        <v>62</v>
      </c>
      <c r="C3" s="78" t="s">
        <v>63</v>
      </c>
      <c r="D3" s="78" t="s">
        <v>36</v>
      </c>
      <c r="E3" s="78" t="s">
        <v>6</v>
      </c>
      <c r="F3" s="77" t="s">
        <v>2</v>
      </c>
      <c r="G3" s="77" t="s">
        <v>62</v>
      </c>
      <c r="H3" s="78" t="s">
        <v>63</v>
      </c>
      <c r="I3" s="78" t="s">
        <v>36</v>
      </c>
      <c r="J3" s="104" t="s">
        <v>6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</row>
    <row r="4" spans="1:252" s="70" customFormat="1" ht="39" customHeight="1">
      <c r="A4" s="79" t="s">
        <v>7</v>
      </c>
      <c r="B4" s="80">
        <f aca="true" t="shared" si="0" ref="B4:H4">B5+B10</f>
        <v>29036</v>
      </c>
      <c r="C4" s="80">
        <f t="shared" si="0"/>
        <v>29660</v>
      </c>
      <c r="D4" s="81">
        <f>C4/B4*100</f>
        <v>102.14905634384901</v>
      </c>
      <c r="E4" s="81">
        <f>C4/26806*100</f>
        <v>110.64687010370812</v>
      </c>
      <c r="F4" s="94" t="s">
        <v>37</v>
      </c>
      <c r="G4" s="80">
        <f t="shared" si="0"/>
        <v>29036</v>
      </c>
      <c r="H4" s="80">
        <f t="shared" si="0"/>
        <v>29660</v>
      </c>
      <c r="I4" s="81">
        <f>H4/G4*100</f>
        <v>102.14905634384901</v>
      </c>
      <c r="J4" s="106">
        <f>H4/26806*100</f>
        <v>110.64687010370812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</row>
    <row r="5" spans="1:252" s="70" customFormat="1" ht="39" customHeight="1">
      <c r="A5" s="82" t="s">
        <v>527</v>
      </c>
      <c r="B5" s="80">
        <f aca="true" t="shared" si="1" ref="B5:H5">B6</f>
        <v>24836</v>
      </c>
      <c r="C5" s="80">
        <f t="shared" si="1"/>
        <v>23940</v>
      </c>
      <c r="D5" s="81">
        <f>C5/B5*100</f>
        <v>96.3923337091319</v>
      </c>
      <c r="E5" s="95">
        <f>C5/24620*100</f>
        <v>97.23801787164906</v>
      </c>
      <c r="F5" s="96" t="s">
        <v>528</v>
      </c>
      <c r="G5" s="80">
        <f t="shared" si="1"/>
        <v>23300</v>
      </c>
      <c r="H5" s="80">
        <f t="shared" si="1"/>
        <v>23155</v>
      </c>
      <c r="I5" s="81">
        <f>H5/G5*100</f>
        <v>99.37768240343348</v>
      </c>
      <c r="J5" s="107">
        <f>H5/22511*100</f>
        <v>102.86082359735241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</row>
    <row r="6" spans="1:252" s="70" customFormat="1" ht="39" customHeight="1">
      <c r="A6" s="83" t="s">
        <v>529</v>
      </c>
      <c r="B6" s="84">
        <f>B7+B8+B9</f>
        <v>24836</v>
      </c>
      <c r="C6" s="84">
        <f>C7+C8+C9</f>
        <v>23940</v>
      </c>
      <c r="D6" s="85"/>
      <c r="E6" s="97"/>
      <c r="F6" s="98" t="s">
        <v>530</v>
      </c>
      <c r="G6" s="84">
        <v>23300</v>
      </c>
      <c r="H6" s="84">
        <v>23155</v>
      </c>
      <c r="I6" s="85"/>
      <c r="J6" s="108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</row>
    <row r="7" spans="1:252" s="70" customFormat="1" ht="39" customHeight="1">
      <c r="A7" s="83" t="s">
        <v>531</v>
      </c>
      <c r="B7" s="84">
        <v>13800</v>
      </c>
      <c r="C7" s="84">
        <v>13896</v>
      </c>
      <c r="D7" s="85"/>
      <c r="E7" s="97"/>
      <c r="F7" s="98" t="s">
        <v>532</v>
      </c>
      <c r="G7" s="84">
        <v>23300</v>
      </c>
      <c r="H7" s="84">
        <v>23155</v>
      </c>
      <c r="I7" s="85"/>
      <c r="J7" s="108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</row>
    <row r="8" spans="1:252" s="70" customFormat="1" ht="39" customHeight="1">
      <c r="A8" s="83" t="s">
        <v>533</v>
      </c>
      <c r="B8" s="84">
        <v>36</v>
      </c>
      <c r="C8" s="84">
        <v>44</v>
      </c>
      <c r="D8" s="85"/>
      <c r="E8" s="97"/>
      <c r="F8" s="98"/>
      <c r="G8" s="84"/>
      <c r="H8" s="84"/>
      <c r="I8" s="85"/>
      <c r="J8" s="108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s="70" customFormat="1" ht="39" customHeight="1">
      <c r="A9" s="83" t="s">
        <v>534</v>
      </c>
      <c r="B9" s="84">
        <v>11000</v>
      </c>
      <c r="C9" s="84">
        <v>10000</v>
      </c>
      <c r="D9" s="85"/>
      <c r="E9" s="97"/>
      <c r="F9" s="98"/>
      <c r="G9" s="84"/>
      <c r="H9" s="84"/>
      <c r="I9" s="85"/>
      <c r="J9" s="108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10" ht="39" customHeight="1">
      <c r="A10" s="86" t="s">
        <v>28</v>
      </c>
      <c r="B10" s="80">
        <f aca="true" t="shared" si="2" ref="B10:H10">B11+B12</f>
        <v>4200</v>
      </c>
      <c r="C10" s="80">
        <f t="shared" si="2"/>
        <v>5720</v>
      </c>
      <c r="D10" s="81">
        <f>C10/B10*100</f>
        <v>136.1904761904762</v>
      </c>
      <c r="E10" s="95">
        <f>C10/2186*100</f>
        <v>261.6651418115279</v>
      </c>
      <c r="F10" s="96" t="s">
        <v>55</v>
      </c>
      <c r="G10" s="80">
        <f t="shared" si="2"/>
        <v>5736</v>
      </c>
      <c r="H10" s="80">
        <f t="shared" si="2"/>
        <v>6505</v>
      </c>
      <c r="I10" s="81">
        <f>H10/G10*100</f>
        <v>113.40655509065552</v>
      </c>
      <c r="J10" s="106">
        <f>H10/4295*100</f>
        <v>151.45518044237485</v>
      </c>
    </row>
    <row r="11" spans="1:12" ht="39" customHeight="1">
      <c r="A11" s="87" t="s">
        <v>535</v>
      </c>
      <c r="B11" s="88">
        <v>350</v>
      </c>
      <c r="C11" s="88">
        <v>1870</v>
      </c>
      <c r="D11" s="88"/>
      <c r="E11" s="88"/>
      <c r="F11" s="99" t="s">
        <v>536</v>
      </c>
      <c r="G11" s="88">
        <v>385</v>
      </c>
      <c r="H11" s="88">
        <v>455</v>
      </c>
      <c r="I11" s="88"/>
      <c r="J11" s="109"/>
      <c r="K11" s="110"/>
      <c r="L11" s="111"/>
    </row>
    <row r="12" spans="1:10" ht="49.5" customHeight="1">
      <c r="A12" s="87" t="s">
        <v>537</v>
      </c>
      <c r="B12" s="88">
        <v>3850</v>
      </c>
      <c r="C12" s="88">
        <v>3850</v>
      </c>
      <c r="D12" s="89"/>
      <c r="E12" s="89"/>
      <c r="F12" s="100" t="s">
        <v>538</v>
      </c>
      <c r="G12" s="101">
        <v>5351</v>
      </c>
      <c r="H12" s="101">
        <f>H13</f>
        <v>6050</v>
      </c>
      <c r="I12" s="89"/>
      <c r="J12" s="112"/>
    </row>
    <row r="13" spans="1:10" ht="49.5" customHeight="1">
      <c r="A13" s="90" t="s">
        <v>539</v>
      </c>
      <c r="B13" s="91">
        <v>3850</v>
      </c>
      <c r="C13" s="91">
        <v>3850</v>
      </c>
      <c r="D13" s="92"/>
      <c r="E13" s="92"/>
      <c r="F13" s="92" t="s">
        <v>540</v>
      </c>
      <c r="G13" s="102">
        <v>5351</v>
      </c>
      <c r="H13" s="102">
        <v>6050</v>
      </c>
      <c r="I13" s="92"/>
      <c r="J13" s="113"/>
    </row>
    <row r="14" s="25" customFormat="1" ht="49.5" customHeight="1"/>
    <row r="15" s="25" customFormat="1" ht="49.5" customHeight="1"/>
    <row r="16" s="25" customFormat="1" ht="49.5" customHeight="1"/>
    <row r="17" s="25" customFormat="1" ht="49.5" customHeight="1"/>
    <row r="18" s="25" customFormat="1" ht="49.5" customHeight="1"/>
    <row r="19" s="25" customFormat="1" ht="49.5" customHeight="1"/>
    <row r="20" s="25" customFormat="1" ht="49.5" customHeight="1"/>
    <row r="21" s="25" customFormat="1" ht="49.5" customHeight="1"/>
    <row r="22" s="25" customFormat="1" ht="49.5" customHeight="1"/>
    <row r="23" s="25" customFormat="1" ht="49.5" customHeight="1"/>
    <row r="24" s="25" customFormat="1" ht="49.5" customHeight="1"/>
    <row r="25" s="25" customFormat="1" ht="49.5" customHeight="1"/>
    <row r="26" s="25" customFormat="1" ht="49.5" customHeight="1"/>
    <row r="27" s="25" customFormat="1" ht="49.5" customHeight="1"/>
    <row r="28" s="25" customFormat="1" ht="49.5" customHeight="1"/>
    <row r="29" s="25" customFormat="1" ht="49.5" customHeight="1"/>
    <row r="30" s="25" customFormat="1" ht="49.5" customHeight="1"/>
    <row r="31" s="25" customFormat="1" ht="49.5" customHeight="1"/>
    <row r="32" s="25" customFormat="1" ht="49.5" customHeight="1"/>
  </sheetData>
  <sheetProtection/>
  <mergeCells count="2">
    <mergeCell ref="A1:J1"/>
    <mergeCell ref="I2:J2"/>
  </mergeCells>
  <printOptions/>
  <pageMargins left="0.75" right="0.75" top="1" bottom="1" header="0.5111111111111111" footer="0.5111111111111111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dhcz</cp:lastModifiedBy>
  <dcterms:created xsi:type="dcterms:W3CDTF">2022-06-17T02:06:29Z</dcterms:created>
  <dcterms:modified xsi:type="dcterms:W3CDTF">2023-09-22T10:17:41Z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9A04A83B73A1D486AA0B0C65228D0966</vt:lpwstr>
  </property>
  <property fmtid="{D5CDD505-2E9C-101B-9397-08002B2CF9AE}" pid="4" name="퀀_generated_2.-2147483648">
    <vt:i4>2052</vt:i4>
  </property>
</Properties>
</file>